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510" tabRatio="792" activeTab="10"/>
  </bookViews>
  <sheets>
    <sheet name="Gesamtzahlen" sheetId="1" r:id="rId1"/>
    <sheet name="Vorsorge" sheetId="2" r:id="rId2"/>
    <sheet name="neue Betr." sheetId="3" r:id="rId3"/>
    <sheet name="Betr.wechsel" sheetId="4" r:id="rId4"/>
    <sheet name="Verf.pfleger" sheetId="5" r:id="rId5"/>
    <sheet name="Einw.vorb." sheetId="6" r:id="rId6"/>
    <sheet name="Änderungen" sheetId="7" r:id="rId7"/>
    <sheet name="Genehmigungen" sheetId="8" r:id="rId8"/>
    <sheet name="Unterbr." sheetId="9" r:id="rId9"/>
    <sheet name="Ausgaben" sheetId="10" r:id="rId10"/>
    <sheet name="Bt-Vereine" sheetId="11" r:id="rId11"/>
  </sheets>
  <externalReferences>
    <externalReference r:id="rId14"/>
    <externalReference r:id="rId15"/>
    <externalReference r:id="rId16"/>
  </externalReferences>
  <definedNames>
    <definedName name="_xlnm.Print_Area" localSheetId="6">'Änderungen'!$A$1:$H$78</definedName>
    <definedName name="_xlnm.Print_Area" localSheetId="9">'Ausgaben'!$A$1:$AB$145</definedName>
    <definedName name="_xlnm.Print_Area" localSheetId="3">'Betr.wechsel'!$A$84:$R$188</definedName>
    <definedName name="_xlnm.Print_Area" localSheetId="10">'Bt-Vereine'!$A$174:$L$205</definedName>
    <definedName name="_xlnm.Print_Area" localSheetId="5">'Einw.vorb.'!$A$1:$S$53</definedName>
    <definedName name="_xlnm.Print_Area" localSheetId="7">'Genehmigungen'!$A$1:$P$222</definedName>
    <definedName name="_xlnm.Print_Area" localSheetId="0">'Gesamtzahlen'!$A$1:$AH$30</definedName>
    <definedName name="_xlnm.Print_Area" localSheetId="2">'neue Betr.'!$A$59:$R$86</definedName>
    <definedName name="_xlnm.Print_Area" localSheetId="8">'Unterbr.'!$A$1:$R$41</definedName>
    <definedName name="_xlnm.Print_Area" localSheetId="4">'Verf.pfleger'!$A$1:$AF$53</definedName>
    <definedName name="_xlnm.Print_Area" localSheetId="1">'Vorsorge'!$A$1:$K$58</definedName>
  </definedNames>
  <calcPr fullCalcOnLoad="1"/>
</workbook>
</file>

<file path=xl/sharedStrings.xml><?xml version="1.0" encoding="utf-8"?>
<sst xmlns="http://schemas.openxmlformats.org/spreadsheetml/2006/main" count="1752" uniqueCount="499">
  <si>
    <t>Aufwendungen 2011 je 1.000 Einw.</t>
  </si>
  <si>
    <t>Aufwendungen 2011 je 100 Betr.</t>
  </si>
  <si>
    <t>Pauschalen 2011</t>
  </si>
  <si>
    <t>Pauschalen 2011 je 1.000 Einw.</t>
  </si>
  <si>
    <t>Pauschalen 2011 je 100 Betr.</t>
  </si>
  <si>
    <t>Zahlungen 2011</t>
  </si>
  <si>
    <t>Zahlungen 2011 je 1.000 Einw.</t>
  </si>
  <si>
    <t>Zahlungen 2011 je 100 Pflegschaften</t>
  </si>
  <si>
    <t>Zahlungen 2011 je 100 Betr.</t>
  </si>
  <si>
    <t>*2007 ohne Hamburg;  Zahlen enthalten auch Vergütungen nach § 6 VBVG</t>
  </si>
  <si>
    <t>Gesamtzahlen Betreuungsvereine im Bundesgebiet 2011</t>
  </si>
  <si>
    <t>Hinweis: Die Zahlen der Vorjahre können durch Einblenden der Zeilen 1 - 193 sichtbar gemacht werden</t>
  </si>
  <si>
    <t>Nichtbe-stellungen wegen Vollmacht</t>
  </si>
  <si>
    <t>Quelle: Zentrales Vorsorgeregister der Bundesnotarkammer; BfJ: Sondererhebung Verfahren nach dem BtGAuswertung: Deinert</t>
  </si>
  <si>
    <t>Betreuungs-vereine 31.12.2011</t>
  </si>
  <si>
    <t>Einwohner je BtV 2011</t>
  </si>
  <si>
    <t>Geför-derte BtV 2011</t>
  </si>
  <si>
    <t>Landes-zuschüsse an BtV 2011</t>
  </si>
  <si>
    <t>Landes- zuschüsse je 1000 Einw. 2011</t>
  </si>
  <si>
    <t>Zuschüsse je betreuter Person 2011</t>
  </si>
  <si>
    <t>Betreuungen 31.12.2007</t>
  </si>
  <si>
    <t>Aufwendungen 2006 je 1.000 Einw.</t>
  </si>
  <si>
    <t>absolut</t>
  </si>
  <si>
    <t>Quelle: Bundesamt für Justiz; Sondererhebung "Verfahren nach dem Betreuungsgesetz", Justizstatistik GÜ2, Stat. Bundesamt. Auswertung: Deinert</t>
  </si>
  <si>
    <t>Zahlungen 2010</t>
  </si>
  <si>
    <t>Zahlungen 2010 je 1.000 Einw.</t>
  </si>
  <si>
    <t>Zahlungen 2010 je 100 Pflegschaften</t>
  </si>
  <si>
    <t>Zahlungen 2010 je 100 Betr.</t>
  </si>
  <si>
    <t>Verfahrenspflegschaften 2009 - 2011 in Relation zu Einwohner- und Betreutenzahlen</t>
  </si>
  <si>
    <t>Gesamtzahlen Betreuungsvereine im Bundesgebiet 2010</t>
  </si>
  <si>
    <t>Betreuungs-vereine 31.12.2010</t>
  </si>
  <si>
    <t>Einwohner je BtV 2010</t>
  </si>
  <si>
    <t>Betreute je BtV 2010</t>
  </si>
  <si>
    <t>Geför-derte BtV 2010</t>
  </si>
  <si>
    <t>Landes-zuschüsse an BtV 2010</t>
  </si>
  <si>
    <t>Landes- zuschüsse je 1000 Einw. 2010</t>
  </si>
  <si>
    <t>Zuschüsse je betreuter Person 2010</t>
  </si>
  <si>
    <t>Geförderte BtV 2004</t>
  </si>
  <si>
    <t>Landes- zuschüsse je 1000 Einw. 2004</t>
  </si>
  <si>
    <t>Zuschüsse je betreuter Person 2004</t>
  </si>
  <si>
    <t>Gesamtzahlen Betreuungsvereine im Bundesgebiet 2005</t>
  </si>
  <si>
    <t>Gesamtzahlen Betreuungsvereine im Bundesgebiet 2006</t>
  </si>
  <si>
    <t>Gesamtzahlen Betreuungsvereine im Bundesgebiet 2007</t>
  </si>
  <si>
    <t>Es handelt sich um die tatsächlich ausgezahlten Beträge (diese können von eingestellten Haushaltsmitteln zur Vereinsförderung abweichen).</t>
  </si>
  <si>
    <t>(Betreuungszahlen), Notariatskammer Baden-Württemberg (Betreuungszahlen). Zusammenstellung und Auswertung: Deinert</t>
  </si>
  <si>
    <t>Landes- zuschüsse je 1000 Einw. 2007</t>
  </si>
  <si>
    <t>Einwohner je BtV 2006</t>
  </si>
  <si>
    <t>Betreute je BtV 2006</t>
  </si>
  <si>
    <t>Geförderte BtV 2006</t>
  </si>
  <si>
    <t>Landes- zuschüsse je 1000 Einw. 2006</t>
  </si>
  <si>
    <t>Zuschüsse je betreuter Person 2006</t>
  </si>
  <si>
    <t>Betreuungs-vereine 31.12.2007</t>
  </si>
  <si>
    <t>Einwohner je BtV 2007</t>
  </si>
  <si>
    <t>Einwohner-zahl 31.12.2007</t>
  </si>
  <si>
    <t>Einwohner-zahl 31.12.2006</t>
  </si>
  <si>
    <t>Einwohner-zahl 31.12.2005</t>
  </si>
  <si>
    <t>Einwohner-zahl 31.12.2004</t>
  </si>
  <si>
    <t>Einwohner-zahl 31.12.2003</t>
  </si>
  <si>
    <t>zu trennen. In Rheinland-Pfalz und Saarland sind die Kommunen verpflichtet, in der gleichen Höhe wie das Land zusätzlich zu fördern. Auch in einigen anderen</t>
  </si>
  <si>
    <t>Bad-W</t>
  </si>
  <si>
    <t>Brand.</t>
  </si>
  <si>
    <t>Hamb.</t>
  </si>
  <si>
    <t>Zuschüsse je betreuter Person 2007</t>
  </si>
  <si>
    <t>Genehmigungsanträge nach § 1906 Abs. 1 BGB (Anteile von Betreuern und Bevollmächtigten)</t>
  </si>
  <si>
    <t>Verfahrens pflegschaften 2011</t>
  </si>
  <si>
    <t>Verfahrens pflegschaften 2010</t>
  </si>
  <si>
    <t>Verfahrenspfleger 2011 je 10.000 Einw.</t>
  </si>
  <si>
    <t>Verfahrenspfleger 2011 je 100 Betr.</t>
  </si>
  <si>
    <t>sonst. Berufliche V.pfleger</t>
  </si>
  <si>
    <t>Anwälte als V.pfleger</t>
  </si>
  <si>
    <t>Neue Betreuungen 2011</t>
  </si>
  <si>
    <t>Einw. Vorb. 2011</t>
  </si>
  <si>
    <t>Prozentsatz der Einw. vorb. 2011</t>
  </si>
  <si>
    <t>Aufwendungen 2011</t>
  </si>
  <si>
    <t>Einwohner 31.12.1010</t>
  </si>
  <si>
    <t>Betr.behörde (§ 1900)</t>
  </si>
  <si>
    <t>Behörde insgesamt</t>
  </si>
  <si>
    <t>Berufliche Betreuungen insgesamt</t>
  </si>
  <si>
    <t>Neue Betreuungen insgesamt</t>
  </si>
  <si>
    <t>Berufsbetreuer außer RA</t>
  </si>
  <si>
    <t>Selbstst. insgesamt</t>
  </si>
  <si>
    <t>Sachs.</t>
  </si>
  <si>
    <t>Nds.</t>
  </si>
  <si>
    <t>S.-A.</t>
  </si>
  <si>
    <t>Neu eingerichtete Betreuungen (Erstbestellungen) im Jahr 2006</t>
  </si>
  <si>
    <t>Verfahrenspfleger 2010 je 10.000 Einw.</t>
  </si>
  <si>
    <t>Verfahrenspfleger 2010 je 100 Betr.</t>
  </si>
  <si>
    <t>Neue Betreuungen 2010</t>
  </si>
  <si>
    <t>Einw. Vorb. 2010</t>
  </si>
  <si>
    <t>Prozentsatz der Einw. Vorb. 2010</t>
  </si>
  <si>
    <t>Aufwendungen 2010</t>
  </si>
  <si>
    <t>Aufwendungen 2010 je 1.000 Einw.</t>
  </si>
  <si>
    <t>Aufwendungen 2010 je 100 Betr.</t>
  </si>
  <si>
    <t>Verf.pfleger 2010</t>
  </si>
  <si>
    <t>Pauschalen 2010</t>
  </si>
  <si>
    <t>Pauschalen 2010 je 1.000 Einw.</t>
  </si>
  <si>
    <t>Pauschalen 2010 je 100 Betr.</t>
  </si>
  <si>
    <t>Geför-derte BtV 2008</t>
  </si>
  <si>
    <t>Hinweis: Die Prozentwerte beziehen sich auf die Einwohnerzahlen des jeweiligen Jahres</t>
  </si>
  <si>
    <t>; die Einwohnerzahlen der Vorjahre sind hier ausgeblendet,</t>
  </si>
  <si>
    <t>Bundesgebiet*</t>
  </si>
  <si>
    <t>Einwohner 31.12.2005</t>
  </si>
  <si>
    <t>Einwohner 31.12.2006</t>
  </si>
  <si>
    <t>Einwohner 31.12.2007</t>
  </si>
  <si>
    <t xml:space="preserve">Verfahrens-pfleger 2006 je 100 Betreute </t>
  </si>
  <si>
    <t>Verfahrens-pfleger 2007 je 100 Betreute</t>
  </si>
  <si>
    <t>Verfahrens-pfleger 2006 je 10.000 Einwohner</t>
  </si>
  <si>
    <t>Verfahrens-pfleger 2007 je 10.000 Einwohner</t>
  </si>
  <si>
    <t>Gesamt</t>
  </si>
  <si>
    <t>Gesamtzahl</t>
  </si>
  <si>
    <t>Anwälte</t>
  </si>
  <si>
    <t>Anteil Anwälte</t>
  </si>
  <si>
    <t>Anteil Nichtanw.</t>
  </si>
  <si>
    <t>Aufwendungen 2006</t>
  </si>
  <si>
    <t>Aufwendungsersatz § 1835 BGB aus der Staatskasse (incl. Aufwendungsersatz für berufliche Dienste)</t>
  </si>
  <si>
    <t xml:space="preserve">Aufwandspauschale § 1835a BGB aus der Staatskasse </t>
  </si>
  <si>
    <t>Pauschalen 2006</t>
  </si>
  <si>
    <t>Anteile Bevollmäch-tigtenanträge 2010</t>
  </si>
  <si>
    <t>Anhängige Unterbringungsverfahren 2010</t>
  </si>
  <si>
    <t>Genehmigungsverfahren 2010 in Relation zur Einwohnerzahl</t>
  </si>
  <si>
    <t>Einwohner 31.12.10</t>
  </si>
  <si>
    <t xml:space="preserve">Quelle: BfJ: GÜ2 (Justizstatistik); Auswertung: Deinert. </t>
  </si>
  <si>
    <t>Baden - Württemberg</t>
  </si>
  <si>
    <t>Mecklenburg - Vorp.</t>
  </si>
  <si>
    <t>Nordrhein - Westfalen</t>
  </si>
  <si>
    <t>Sachsen - Anhalt</t>
  </si>
  <si>
    <t>Schleswig - Holstein</t>
  </si>
  <si>
    <t>Gesamtzahlen Betreuungsvereine im Bundesgebiet 2004</t>
  </si>
  <si>
    <t>Betreuungs-vereine 31.12.2004</t>
  </si>
  <si>
    <t>Einwohner je BtV 2004</t>
  </si>
  <si>
    <t>Betreute je BtV 2004</t>
  </si>
  <si>
    <t>mehr als 3 Bevollm.</t>
  </si>
  <si>
    <t>Eintragungen in das Vorsorgeregister im laufenden Jahr</t>
  </si>
  <si>
    <t>Hinweise zu Betreuungs-verfügungen</t>
  </si>
  <si>
    <t>Hinweise zu Patienten-verfügungen</t>
  </si>
  <si>
    <t>Angaben zu Bevollmächtigten (in %)</t>
  </si>
  <si>
    <t>Auskünfte aus dem Vorsorgeregister an Gerichte</t>
  </si>
  <si>
    <t>Gezählt wurden die Betreuungsverfahren am Jahresende, daher können die Zahlen gegenüber tatsächlich bestellten Betreuungen leicht abweichen.</t>
  </si>
  <si>
    <t>Verfahren nach PsychKG /UBG</t>
  </si>
  <si>
    <t>Verfahren § 1846 BGB</t>
  </si>
  <si>
    <t>Verfahren PsychKG</t>
  </si>
  <si>
    <t>Verfahren § 1906 BGB</t>
  </si>
  <si>
    <t>je 1000 Einw.</t>
  </si>
  <si>
    <t>Quelle. GÜ2; Stat: Bundesamt, Auswertung: Deinert</t>
  </si>
  <si>
    <t>Betreute je BtV 2005</t>
  </si>
  <si>
    <t>Geförderte BtV 2005</t>
  </si>
  <si>
    <t>Betreuungs-vereine 31.12.2006</t>
  </si>
  <si>
    <t>Eintragungsverfahren in das Vorsorgeregister (Angaben in %)</t>
  </si>
  <si>
    <t>Anträge durch Anwälte</t>
  </si>
  <si>
    <t>*z.B. Betreuungsbehörden, Betreuungsvereine</t>
  </si>
  <si>
    <t>Steigerung der positiven Antworten</t>
  </si>
  <si>
    <t>Betreuungen 31.12.2008</t>
  </si>
  <si>
    <t>Einwilligungs-vorbehalte 2005</t>
  </si>
  <si>
    <t>Einwilligungs-vorbehalte 2006</t>
  </si>
  <si>
    <t>Einwilligungs-vorbehalte 2007</t>
  </si>
  <si>
    <t>Prozentsatz der E.V. 2005</t>
  </si>
  <si>
    <t>Prozentsatz der E.V. 2006</t>
  </si>
  <si>
    <t>Betreute je BtV 2007</t>
  </si>
  <si>
    <t>Geförderte BtV 2007</t>
  </si>
  <si>
    <t>Quelle: Bundesamt für Justiz; Zahlen aus Hamburg werden nicht erfasst; Zahlen in Spalte BRD daher ohne Hamburg; Auswertung: Deinert</t>
  </si>
  <si>
    <t>Meck-V.</t>
  </si>
  <si>
    <t>NRW</t>
  </si>
  <si>
    <t>RLP</t>
  </si>
  <si>
    <t>Betreuungen 31.12.2010</t>
  </si>
  <si>
    <t>Betreute je 1000 Einw. 31.12.2010</t>
  </si>
  <si>
    <t>Einwohner 31.12.2010</t>
  </si>
  <si>
    <t>können aber durch Markieren der Spalten A und L eingeblendet werden; das gleiche gilt für die in dieser Tabelle ebenfalls unsichtbar enthaltenen</t>
  </si>
  <si>
    <t>2010</t>
  </si>
  <si>
    <t>ca. 91 %</t>
  </si>
  <si>
    <t>ca. 1,7 %</t>
  </si>
  <si>
    <t>ca. 6,9 %</t>
  </si>
  <si>
    <t>Neu eingerichtete Betreuungen (Erstbestellungen) im Jahr 2010</t>
  </si>
  <si>
    <t>Betreuerwechsel (§ 1908c BGB) im Jahr 2010</t>
  </si>
  <si>
    <t>2010 gesamt</t>
  </si>
  <si>
    <t>2010 in %</t>
  </si>
  <si>
    <t>BRD</t>
  </si>
  <si>
    <t>Familienang. Betreuer</t>
  </si>
  <si>
    <t>in %</t>
  </si>
  <si>
    <t>sonst. ehrenamtl. Betreuer</t>
  </si>
  <si>
    <t>Ehrenamtliche Betreuungen insgesamt</t>
  </si>
  <si>
    <t>Rechtsanwälte als Berufsbetreuer</t>
  </si>
  <si>
    <t>Vereinsbetreuer (§ 1897 II)</t>
  </si>
  <si>
    <t>Betr.verein (§ 1900)</t>
  </si>
  <si>
    <t>Verein insgesamt</t>
  </si>
  <si>
    <t>Beh.betreuer (§ 1897 II)</t>
  </si>
  <si>
    <t>Quellen: Sozialministerien bzw. Überörtliche Betreuungsbehörden der Bundesländer; Stat. Bundesamt (Einwohnerzahlen), Bundesamt für Justiz</t>
  </si>
  <si>
    <t>Einwohner-zahl 31.12.2008</t>
  </si>
  <si>
    <t>Einwohner je BtV 2008</t>
  </si>
  <si>
    <t>Verfahrens-pflegschaften 2008</t>
  </si>
  <si>
    <t>Neu eingerichtete Betreuungen (Erstbestellungen) im Jahr 2007</t>
  </si>
  <si>
    <t>Bundesland</t>
  </si>
  <si>
    <t>Einwohnerzahl 31.12.2004</t>
  </si>
  <si>
    <t>Betreuungen 31.12.2001</t>
  </si>
  <si>
    <t>Betreute je 1000 Einw. 31.12.2001</t>
  </si>
  <si>
    <t>Betreuungen 31.12.2002</t>
  </si>
  <si>
    <t>Betreute je 1000 Einw. 31.12.2002</t>
  </si>
  <si>
    <t>Betreuungen 31.12.2003</t>
  </si>
  <si>
    <t>Betreute je 1000 Einw. 31.12.2003</t>
  </si>
  <si>
    <t>Aufwen-dungen 2008 je 100 Betr.</t>
  </si>
  <si>
    <t>Betreu-ungen 31.12.2008</t>
  </si>
  <si>
    <t>Verfahrens-pflegschaften 2006</t>
  </si>
  <si>
    <t>Verfahrens-pflegschaften 2007</t>
  </si>
  <si>
    <t>Landes-zuschüsse an BtV 2004</t>
  </si>
  <si>
    <t>Landes-zuschüsse an BtV 2005</t>
  </si>
  <si>
    <t>Landes-zuschüsse an BtV 2006</t>
  </si>
  <si>
    <t>Landes-zuschüsse an BtV 2007</t>
  </si>
  <si>
    <t>Mecklenb.-V.</t>
  </si>
  <si>
    <t>Rheinland-Pf.</t>
  </si>
  <si>
    <t>Schl.-Holst.</t>
  </si>
  <si>
    <t>Genehmigungsquote von Anträgen nach § 1904 BGB</t>
  </si>
  <si>
    <t>*2000 -2007 ohne Hamburg</t>
  </si>
  <si>
    <t>Neue Betreuungen 2008</t>
  </si>
  <si>
    <t>Einwilligungs-vorbehalte 2008</t>
  </si>
  <si>
    <t>Aufwen-dungen 2006 je 100 Betr.</t>
  </si>
  <si>
    <t>Quelle: Bundesamt für Justiz; Zusammenstellung und Auswertung: Deinert</t>
  </si>
  <si>
    <t>Pauschalen 2006 je 1.000 Einw.</t>
  </si>
  <si>
    <t>Pauschalen 2006 je 100 Betr.</t>
  </si>
  <si>
    <t>Veränderungen ggü. Vorjahr</t>
  </si>
  <si>
    <t>Pauschalvergütungen nach §§ 4,5 VBVG i.V.m. § 1836d BGB aus der Staatskasse</t>
  </si>
  <si>
    <t>Zahlungen 2006</t>
  </si>
  <si>
    <t>Zahlungen 2006 je 1.000 Einw.</t>
  </si>
  <si>
    <t>Betreute je 1000 Einw. 31.12.2007</t>
  </si>
  <si>
    <t>Gesamtzahlen Betreuungsvereine im Bundesgebiet 2003 in Euro</t>
  </si>
  <si>
    <t>Betreuungs-vereine 31.12.2003</t>
  </si>
  <si>
    <t>Einwohner je BtV 2003</t>
  </si>
  <si>
    <t>Betreute je BtV 2003</t>
  </si>
  <si>
    <t>Geförderte BtV 2003</t>
  </si>
  <si>
    <t>Zuschüsse je Verein im Durchschnitt</t>
  </si>
  <si>
    <t>Landes- zuschüsse je 1000 Einw. 2003</t>
  </si>
  <si>
    <t>Zuschüsse je betreuter Person 2003</t>
  </si>
  <si>
    <t>Betreuungen 31.12.2006</t>
  </si>
  <si>
    <t>Betreute je 1000 Einw. 31.12.2006</t>
  </si>
  <si>
    <t>Änderung ggü. Vorjahr</t>
  </si>
  <si>
    <t>Einschränkung von Aufgabenkreisen</t>
  </si>
  <si>
    <t>Aufhebung von Betreuungen</t>
  </si>
  <si>
    <t>Anzahl</t>
  </si>
  <si>
    <t>Steigerung ggü. Vorjahr</t>
  </si>
  <si>
    <t>Steigerung ggü.Vorjahr</t>
  </si>
  <si>
    <t>keine</t>
  </si>
  <si>
    <t>ein Bevollm.</t>
  </si>
  <si>
    <t>2 Bevollm.</t>
  </si>
  <si>
    <t>3 Bevollm.</t>
  </si>
  <si>
    <t xml:space="preserve">Jahr </t>
  </si>
  <si>
    <t>Neue Betreuungen 2005</t>
  </si>
  <si>
    <t>Neue Betreuungen 2006</t>
  </si>
  <si>
    <t>Neue Betreuungen 2007</t>
  </si>
  <si>
    <t>Einwohner 31.12.2009</t>
  </si>
  <si>
    <t>Niedersachs.</t>
  </si>
  <si>
    <t>Betreuungen 31.12.2009</t>
  </si>
  <si>
    <t>Betreute je 1000 Einw. 31.12.2009</t>
  </si>
  <si>
    <t>&lt; 10 %</t>
  </si>
  <si>
    <t>nicht erfasst</t>
  </si>
  <si>
    <t>ca. 91%</t>
  </si>
  <si>
    <t>ca. 2%</t>
  </si>
  <si>
    <t>Positive Beantwortung</t>
  </si>
  <si>
    <t>Anträge durch Notare</t>
  </si>
  <si>
    <t>Zahlungen 2006 je 100 Pflegschaften</t>
  </si>
  <si>
    <t>Gesamtausgaben der Staatskasse (§§ 1835, 1835a BGB, §§ 4,5 VBVG, § 67a FGG)</t>
  </si>
  <si>
    <t>Zahlungen 2006 je 100 Betr.</t>
  </si>
  <si>
    <t>Registrierte Vorsorgevollmachten am Ende des jeweiligen Jahres</t>
  </si>
  <si>
    <t>Jahr</t>
  </si>
  <si>
    <t>Betreuungs-vereine 31.12.2005</t>
  </si>
  <si>
    <t>Einwohner je BtV 2005</t>
  </si>
  <si>
    <t>Prozentsatz der E.V. 2009</t>
  </si>
  <si>
    <t>Anträge durch andere institut. Nutzer*</t>
  </si>
  <si>
    <t>Anträge durch Privatpersonen</t>
  </si>
  <si>
    <t>Anträge im Online-Verfahren (alle Antragsteller)</t>
  </si>
  <si>
    <t>Ausgaben für Verfahrenspflegschaften (§ 67a FGG, jetzt § 277 FamFG)</t>
  </si>
  <si>
    <t>Zahlungen 2009 je 1.000 Einw.</t>
  </si>
  <si>
    <t>Zahlungen 2009 je 100 Pflegschaften</t>
  </si>
  <si>
    <t>Zahlungen 2009 je 100 Betr.</t>
  </si>
  <si>
    <t>Gesamtzahlen Betreuungsvereine im Bundesgebiet 2009</t>
  </si>
  <si>
    <t>Betreuungs-vereine 31.12.2009</t>
  </si>
  <si>
    <t>Einwohner je BtV 2009</t>
  </si>
  <si>
    <t>Betreute je BtV 2009</t>
  </si>
  <si>
    <t>Geför-derte BtV 2009</t>
  </si>
  <si>
    <t>Landes-zuschüsse an BtV 2009</t>
  </si>
  <si>
    <t>Quelle: Bundesamt für Justiz; Auswertung: Deinert</t>
  </si>
  <si>
    <t>Betreuerwechsel (§ 1908c BGB) im Jahr 2008</t>
  </si>
  <si>
    <t>Wechsel von beruflicher zu ehrenamtlicher Betreuung</t>
  </si>
  <si>
    <t>2006 gesamt</t>
  </si>
  <si>
    <t>2007 gesamt</t>
  </si>
  <si>
    <t>2007 in %</t>
  </si>
  <si>
    <t>2006 in %</t>
  </si>
  <si>
    <t>2008 gesamt</t>
  </si>
  <si>
    <t>2008 in %</t>
  </si>
  <si>
    <t>Werte wurden in Hamburg  2006 und 2007 und in Rheinland-Pfalz 2006 nicht erfasst; BRD-Spalten in den jew. Jahren ohne diese Bundesländer</t>
  </si>
  <si>
    <t>Betreuerwechsel (§ 1908c BGB) im Jahr 2006</t>
  </si>
  <si>
    <t>Betreuerwechsel insgesamt</t>
  </si>
  <si>
    <t>Betreuerwechsel (§ 1908c BGB) im Jahr 2007</t>
  </si>
  <si>
    <t>Saarl.</t>
  </si>
  <si>
    <t>Schl.-H.</t>
  </si>
  <si>
    <t>Thür.</t>
  </si>
  <si>
    <t>Quellen: Statistisches Bundesamt (Einwohnerzahlen), Bundesamt für Justiz (GÜ2), Justizmin. Baden-Württemberg; Auswertung: Deinert</t>
  </si>
  <si>
    <t>Quelle: Bundesamt für Justiz; Zahlen aus Hamburg werden nicht erfasst; Zahlen in Spalte BRD daher ohne Hamburg</t>
  </si>
  <si>
    <t>Genehmigungen nach § 1906 Abs. 1 BGB (Unterbringungen)</t>
  </si>
  <si>
    <t>Prozentwerte beziehen sich auf alle Betreuerwechsel des jeweiligen Jahres (und Bundeslandes)</t>
  </si>
  <si>
    <t>Gesamtzahlen Betreuungsvereine im Bundesgebiet 2008</t>
  </si>
  <si>
    <t xml:space="preserve">Bundesländern sind mit der Landesförderung auch zusätzliche Kommunalförderungen vorgesehen. </t>
  </si>
  <si>
    <t>Quelle: BfJ, Sondererhebung Verfahren nach dem Betreuungsgesetz, GÜ2, Stat. Bundesamt; Zusammenstellung und Auswertung: Deinert</t>
  </si>
  <si>
    <t>Genehmigungen nach § 1905 BGB (Sterilisationen)</t>
  </si>
  <si>
    <t>Genehmigungen nach § 1904 BGB (Heilbehandlungen)</t>
  </si>
  <si>
    <t>Verfahrens-pfleger 2008 je 10.000 Einwohner</t>
  </si>
  <si>
    <t>Verfahrens-pfleger 2008 je 100 Betreute</t>
  </si>
  <si>
    <t>Einwohner 31.12.2008</t>
  </si>
  <si>
    <t>Landes-zuschüsse an BtV 2003</t>
  </si>
  <si>
    <t>Einwohner 31.12.2011</t>
  </si>
  <si>
    <t>Betreuungen 31.12.2011</t>
  </si>
  <si>
    <t>Betreute je 1000 Einw. 31.12.2011</t>
  </si>
  <si>
    <t>Neu eingerichtete Betreuungen (Erstbestellungen) im Jahr 2011</t>
  </si>
  <si>
    <t>Betreuerwechsel (§ 1908c BGB) im Jahr 2011</t>
  </si>
  <si>
    <t>2011 gesamt</t>
  </si>
  <si>
    <t>2011 in %</t>
  </si>
  <si>
    <t>Genehmigungen nach § 1906 Abs. 4 BGB 2011</t>
  </si>
  <si>
    <t>Aufwendungen 2008</t>
  </si>
  <si>
    <t>Betreuungen 31.12.2004</t>
  </si>
  <si>
    <t>Betreute je 1000 Einw. 31.12.2004</t>
  </si>
  <si>
    <t>Baden - Württ.</t>
  </si>
  <si>
    <t>Bayern</t>
  </si>
  <si>
    <t>Berlin</t>
  </si>
  <si>
    <t>Brandenburg</t>
  </si>
  <si>
    <t>Bremen</t>
  </si>
  <si>
    <t>Hamburg</t>
  </si>
  <si>
    <t>Hessen</t>
  </si>
  <si>
    <t>Niedersachsen</t>
  </si>
  <si>
    <t>Rheinland - Pfalz</t>
  </si>
  <si>
    <t>Saarland</t>
  </si>
  <si>
    <t>Sachsen</t>
  </si>
  <si>
    <t>Sachsen-Anh.</t>
  </si>
  <si>
    <t>Thüringen</t>
  </si>
  <si>
    <t>Bundesgebiet</t>
  </si>
  <si>
    <t>Anstieg ggü. Vorjahr</t>
  </si>
  <si>
    <t>Einwohnerzahl 31.12.2005</t>
  </si>
  <si>
    <t>Betreuungen 31.12.2005</t>
  </si>
  <si>
    <t>Betreute je 1000 Einw. 31.12.2005</t>
  </si>
  <si>
    <t>Einwohnerzahl 31.12.2002</t>
  </si>
  <si>
    <t>Einwohnerzahl 31.12.2001</t>
  </si>
  <si>
    <t>Einwohnerzahl 31.12. 2003</t>
  </si>
  <si>
    <t>Einwohnerzahl 31.12.2006</t>
  </si>
  <si>
    <t>Landes- zuschüsse je 1000 Einw. 2008</t>
  </si>
  <si>
    <t>Zuschüsse je betreuter Person 2008</t>
  </si>
  <si>
    <t>Aufwendungen 2008 je 1000 Einw.</t>
  </si>
  <si>
    <t>Veränderung gegenüber Vorjahr absolut</t>
  </si>
  <si>
    <t>Veränderung gegenüber Vorjahr in %</t>
  </si>
  <si>
    <t>Pauschalen 2008</t>
  </si>
  <si>
    <t>Pauschalen 2008 je 1.000 Einw.</t>
  </si>
  <si>
    <t>Pauschalen 2008 je 100 Betr.</t>
  </si>
  <si>
    <t>Zahlungen 2008 je 100 Pflegschaften</t>
  </si>
  <si>
    <t>Zahlungen 2008 je 1.000 Einw.</t>
  </si>
  <si>
    <t>Zahlungen 2008</t>
  </si>
  <si>
    <t>Zahlungen 2008 je 100 Betr.</t>
  </si>
  <si>
    <t>Änderungsbeschlüsse (§ 1908d BGB) bundesweit</t>
  </si>
  <si>
    <t>Tatbestand</t>
  </si>
  <si>
    <t>Erweiterung der Aufgabenkreise</t>
  </si>
  <si>
    <t>Einschränkung der Aufgabenkreise</t>
  </si>
  <si>
    <t>Aufhebung der Betreuung</t>
  </si>
  <si>
    <t>Summe der Beschlüsse</t>
  </si>
  <si>
    <t>Erweiterung von Aufgabenkreisen</t>
  </si>
  <si>
    <t>Aufwendungen 2009</t>
  </si>
  <si>
    <t>Aufwendungen 2009 je 1000 Einw.</t>
  </si>
  <si>
    <t>Aufwen-dungen 2009 je 100 Betr.</t>
  </si>
  <si>
    <t>Pauschalen 2009</t>
  </si>
  <si>
    <t>Pauschalen 2009 je 100 Betr.</t>
  </si>
  <si>
    <t>Pauschalen 2009 je 1.000 Einw.</t>
  </si>
  <si>
    <t>Zahlungen 2009</t>
  </si>
  <si>
    <t>ca. 1,7%</t>
  </si>
  <si>
    <t>ca. 6,7%</t>
  </si>
  <si>
    <t>ca. 7,2%</t>
  </si>
  <si>
    <t xml:space="preserve">Neue Betreuungen 2009 </t>
  </si>
  <si>
    <t>Einwilligungsvorbehalte 2009</t>
  </si>
  <si>
    <t>Genehmi-gungen je 100 Betreute 2011</t>
  </si>
  <si>
    <t>Anträge durch Betreuer 2011</t>
  </si>
  <si>
    <t>Anträge durch Bevollmäch-tigte 2011</t>
  </si>
  <si>
    <t>Anteile Betreuer-anträge 2011</t>
  </si>
  <si>
    <t>Anteile Bevollmäch-tigtenanträge 2011</t>
  </si>
  <si>
    <t>Genehmigungsanträge nach § 1906 Abs. 4 BGB (Anteile von Betreuern und Bevollmächtigten)</t>
  </si>
  <si>
    <t>Genehmi-gungen nach § 1904 BGB 2011</t>
  </si>
  <si>
    <t>Anträge durch Bevollmächtigte 2011</t>
  </si>
  <si>
    <t>Anteile Bevollmächtig-tenanträge 2011</t>
  </si>
  <si>
    <t>Beantragt 2011</t>
  </si>
  <si>
    <t>Genehmigt 2011</t>
  </si>
  <si>
    <t>Genehmi-gungsquote 2011</t>
  </si>
  <si>
    <t>Landes- zuschüsse je 1000 Einw. 2009</t>
  </si>
  <si>
    <t>Zuschüsse je betreuter Person 2009</t>
  </si>
  <si>
    <t>Prozentsatz der E.V. 2007</t>
  </si>
  <si>
    <t xml:space="preserve">Gesamtzahl Einwilligungsvorbehalte </t>
  </si>
  <si>
    <t>2000*</t>
  </si>
  <si>
    <t>Anträge durch Betreuer 2008</t>
  </si>
  <si>
    <t xml:space="preserve">Hinweise: die Spalte Zuschüsse je Verein bezieht sich auf die Gesamtzahl der durch Landeszuschüsse geförderten Vereine. </t>
  </si>
  <si>
    <t>Die Zuschusszahlen sind Landeszuschüsse. In den Stadtstaaten stellen Sie zugleich die Kommunalförderung dar. Es ist jedoch nicht möglich, dies</t>
  </si>
  <si>
    <t>Betreute je 1000 Einw. 31.12.2008</t>
  </si>
  <si>
    <t>Genehmigungen nach § 1906 Abs. 1 BGB 2011</t>
  </si>
  <si>
    <t>Genehmigungen je 100 Betreute 2011</t>
  </si>
  <si>
    <t xml:space="preserve">Quelle: BfJ, Sondererhebung Verfahren nach dem Betreuungsgesetz, GÜ2, Stat. Bundesamt; </t>
  </si>
  <si>
    <t>Zusammenstellung und Auswertung: Deinert</t>
  </si>
  <si>
    <t>Bundesweit*</t>
  </si>
  <si>
    <t>Genehmi-gungen je 1.000 Betreute 2006</t>
  </si>
  <si>
    <t>Genehmigungen nach § 1906 Abs.4 BGB (unterbringungsähnl.Maßnahmen)</t>
  </si>
  <si>
    <t>Einwilligungsvorbehalte (in Relation zu neuen Betreuerbestellungen)</t>
  </si>
  <si>
    <t>Betreu-ungen 31.12.2009</t>
  </si>
  <si>
    <t>Betreu-ungen 31.12.2007</t>
  </si>
  <si>
    <t>Nicht-anwälte</t>
  </si>
  <si>
    <t>Verfahrens-pflegschaften 2009</t>
  </si>
  <si>
    <t>Verfahrens-pfleger 2009 je 10.000 Einwohner</t>
  </si>
  <si>
    <t>Verfahrens-pfleger 2009 je 100 Betreute</t>
  </si>
  <si>
    <t>Hinweis: Die Einwohner- und Betreutenzahlen 2005 - 2009 sind hier ausgeblendet; können durch Markierung der Spalten A -I eingeblendet werden.</t>
  </si>
  <si>
    <t>2009 gesamt</t>
  </si>
  <si>
    <t>2009 in %</t>
  </si>
  <si>
    <t>Anträge durch Betreuer 2009</t>
  </si>
  <si>
    <t>2011</t>
  </si>
  <si>
    <t>Genehmigungsbeschlüse nach § 1904 BGB (Anteile von Betreuern und Bevollmächtigten)</t>
  </si>
  <si>
    <t>Genehmi-gungen je 10.000 Einwohner 2011</t>
  </si>
  <si>
    <t>Genehmigungen je 10.000 Einw. 2011</t>
  </si>
  <si>
    <t>Prozentsatz der E.V. 2008</t>
  </si>
  <si>
    <t>darunter Verlängerungen</t>
  </si>
  <si>
    <t>Verfahren nach § 1906 Abs. 1 und 4 BGB</t>
  </si>
  <si>
    <t>Verfahren nach § 1846 BGB</t>
  </si>
  <si>
    <t>Achtung: diese Tabelle enthält nur innerhalb des Jahres anhängig gewordene Verfahren, unabhängig vom Verfahrensausgang</t>
  </si>
  <si>
    <t>Ergebnisse (Genehmigungsbeschlüsse nach §§ 1906 Abs. 1 und Abs. 4 getrennt sind unter "Genehmigungen" zu finden.</t>
  </si>
  <si>
    <t>Betreuungs-vereine 31.12.2008</t>
  </si>
  <si>
    <t>Betreute je BtV 2008</t>
  </si>
  <si>
    <t>Landes-zuschüsse an BtV 2008</t>
  </si>
  <si>
    <t>Betreuerbestellungen</t>
  </si>
  <si>
    <t>Bestellungen je 1000 Einw.</t>
  </si>
  <si>
    <t>2012</t>
  </si>
  <si>
    <t>ca. 92 %</t>
  </si>
  <si>
    <t>ca. 1,8 %</t>
  </si>
  <si>
    <t>ca. 6,8 %</t>
  </si>
  <si>
    <t>bis 30.9.2013</t>
  </si>
  <si>
    <t>Einwohner 31.12.2012</t>
  </si>
  <si>
    <t>Betreuungen 31.12.2012</t>
  </si>
  <si>
    <t>Betreute je 1000 Einw. 31.12.2012</t>
  </si>
  <si>
    <t>Betreuungsverfahren im Bundesgebiet 2008- 2012</t>
  </si>
  <si>
    <t>Betreuungszahlen ab 2001</t>
  </si>
  <si>
    <t>Neu eingerichtete Betreuungen (Erstbestellungen) im Jahr 2012</t>
  </si>
  <si>
    <t>Neue Betreuungen je Einwohner im Jahre 2012</t>
  </si>
  <si>
    <t>Betreuerwechsel (§ 1908c BGB) im Jahr 2012</t>
  </si>
  <si>
    <t>2012 in %</t>
  </si>
  <si>
    <t>2012 gesamt</t>
  </si>
  <si>
    <t>Gesamtzahlen Betreuungsvereine im Bundesgebiet 2012</t>
  </si>
  <si>
    <t>Betreuungs-vereine 31.12.2012</t>
  </si>
  <si>
    <t>Einwohner je BtV 2012</t>
  </si>
  <si>
    <t>Betreute je BtV 2012</t>
  </si>
  <si>
    <t>Geför-derte BtV 2012</t>
  </si>
  <si>
    <t>Landes-zuschüsse an BtV 2012</t>
  </si>
  <si>
    <t>Landes- zuschüsse je 1000 Einw. 2012</t>
  </si>
  <si>
    <t>Zuschüsse je betreuter Person 2012</t>
  </si>
  <si>
    <t>Aufwendungen 2012</t>
  </si>
  <si>
    <t>Aufwendungen 2012 je 1000 Einw.</t>
  </si>
  <si>
    <t>Aufwendungen 2012 je 100 Betr.</t>
  </si>
  <si>
    <t>Pauschalen 2012 je 1000 Einw.</t>
  </si>
  <si>
    <t>Pauschalen 2012 je 100 Betr.</t>
  </si>
  <si>
    <t>Zahlungen 2012 je 100 Betr.</t>
  </si>
  <si>
    <t>Zahlungen 2012 je 1000 Einw.</t>
  </si>
  <si>
    <t>Verf.pflegschaften 2012</t>
  </si>
  <si>
    <t>Zahlungen 2012</t>
  </si>
  <si>
    <t>Pauschalen 2012</t>
  </si>
  <si>
    <t>Zahlungen 2012 je 100 Pflegsch.</t>
  </si>
  <si>
    <t>Verfahrenspflegschaften 2012</t>
  </si>
  <si>
    <t>Verfahrenspfleger 2012 je 10.000 Einw.</t>
  </si>
  <si>
    <t>Verfahrenspfleger 2012 je 100 Betr.</t>
  </si>
  <si>
    <t>Anteile von Verfahrenspflegschaften 2012</t>
  </si>
  <si>
    <t>Nichtanwälte</t>
  </si>
  <si>
    <t>Summe</t>
  </si>
  <si>
    <t>Neue Betreuungen 2012</t>
  </si>
  <si>
    <t>Einw.vorb. 2012</t>
  </si>
  <si>
    <t>Prozentsatz der E.V. 2012</t>
  </si>
  <si>
    <t>Zuwachs/ Rückgang ggü.Vorjahr</t>
  </si>
  <si>
    <t>Genehmi-gungen nach § 1904 BGB 2012</t>
  </si>
  <si>
    <t>Genehmigungen je 10.000 Einw. 2012</t>
  </si>
  <si>
    <t>Genehmigungen je 100 Betr. 2011</t>
  </si>
  <si>
    <t>Genehmigungen je 100 Betr. 2012</t>
  </si>
  <si>
    <t>Anteile Bevollmächtigte 2012</t>
  </si>
  <si>
    <t>Anteile Betreuer 2011</t>
  </si>
  <si>
    <t>Anteile Bevollmächtigte 2011</t>
  </si>
  <si>
    <t>Anträge durch Betreuer 2012</t>
  </si>
  <si>
    <t>Anträge durch Bevollmächtigte 2012</t>
  </si>
  <si>
    <t>Anteile Betreuer 2012</t>
  </si>
  <si>
    <t>Beantragt 2012</t>
  </si>
  <si>
    <t>Genehmigt 2012</t>
  </si>
  <si>
    <t>Genehmi-gungsquote 2012</t>
  </si>
  <si>
    <t>Genehmi-gungen nach § 1905 BGB 2011</t>
  </si>
  <si>
    <t>Genehmi-gungen nach § 1905 BGB 2012</t>
  </si>
  <si>
    <t>Genehmigungen je 100.000 Einw. 2011</t>
  </si>
  <si>
    <t>Genehmigungen je 100.000 Einw. 2012</t>
  </si>
  <si>
    <t>Genehmigungen je 1.000 Betr. 2011</t>
  </si>
  <si>
    <t>Genehmigungen je 1.000 Betr. 2012</t>
  </si>
  <si>
    <t>Genehmigungen nach § 1906 Abs. 1 BGB 2012</t>
  </si>
  <si>
    <t xml:space="preserve">Genehmigungen je 10.000 Einw. 2012 </t>
  </si>
  <si>
    <t>Genehmigungen je 100 Betreute 2012</t>
  </si>
  <si>
    <t>Anteile Bevollmäch-tigtenanträge 2012</t>
  </si>
  <si>
    <t>Anteile Betreuer-anträge 2012</t>
  </si>
  <si>
    <t>Anträge durch Bevollmäch-tigte 2012</t>
  </si>
  <si>
    <t>Genehmigungen nach § 1906 Abs. 4 BGB 2012</t>
  </si>
  <si>
    <t>Anhängige Unterbringungsverfahren 2012</t>
  </si>
  <si>
    <t>Genehmigungsverfahren 2012 in Relation zur Einwohnerzahl</t>
  </si>
  <si>
    <t>Verfahren § 1906 Abs. 1 BGB</t>
  </si>
  <si>
    <t>V.pflegschaften 2011</t>
  </si>
  <si>
    <t>Betreuungsvereine 2003 - 2012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</si>
</sst>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#\ ###\ ##0"/>
    <numFmt numFmtId="189" formatCode="#,##0\ [$€-1]"/>
    <numFmt numFmtId="190" formatCode="#,##0.00\ [$€-1];[Red]\-#,##0.00\ [$€-1]"/>
    <numFmt numFmtId="191" formatCode="#,##0\ \ 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0.00\ &quot;€&quot;"/>
    <numFmt numFmtId="197" formatCode="#,##0\ \ \ \ "/>
    <numFmt numFmtId="198" formatCode="#,##0\ &quot;€&quot;"/>
    <numFmt numFmtId="199" formatCode="#,##0.00\ _€"/>
    <numFmt numFmtId="200" formatCode="##\ ###\ #00"/>
  </numFmts>
  <fonts count="5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2"/>
    </font>
    <font>
      <sz val="10"/>
      <name val="MetaNormalLF-Roman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3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89" fontId="0" fillId="0" borderId="10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189" fontId="0" fillId="0" borderId="10" xfId="0" applyNumberForma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center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 wrapText="1"/>
    </xf>
    <xf numFmtId="191" fontId="12" fillId="0" borderId="17" xfId="0" applyNumberFormat="1" applyFont="1" applyBorder="1" applyAlignment="1">
      <alignment horizontal="right" vertical="center"/>
    </xf>
    <xf numFmtId="191" fontId="12" fillId="0" borderId="0" xfId="0" applyNumberFormat="1" applyFont="1" applyAlignment="1">
      <alignment horizontal="right" vertical="center"/>
    </xf>
    <xf numFmtId="191" fontId="12" fillId="0" borderId="18" xfId="0" applyNumberFormat="1" applyFont="1" applyBorder="1" applyAlignment="1">
      <alignment horizontal="right" vertical="center"/>
    </xf>
    <xf numFmtId="191" fontId="12" fillId="0" borderId="17" xfId="0" applyNumberFormat="1" applyFont="1" applyBorder="1" applyAlignment="1">
      <alignment vertical="center"/>
    </xf>
    <xf numFmtId="191" fontId="12" fillId="0" borderId="0" xfId="0" applyNumberFormat="1" applyFont="1" applyBorder="1" applyAlignment="1">
      <alignment vertical="center"/>
    </xf>
    <xf numFmtId="191" fontId="13" fillId="0" borderId="18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vertical="center" wrapText="1"/>
    </xf>
    <xf numFmtId="10" fontId="12" fillId="0" borderId="10" xfId="0" applyNumberFormat="1" applyFont="1" applyBorder="1" applyAlignment="1">
      <alignment vertical="center"/>
    </xf>
    <xf numFmtId="10" fontId="12" fillId="0" borderId="11" xfId="0" applyNumberFormat="1" applyFont="1" applyBorder="1" applyAlignment="1">
      <alignment vertical="center"/>
    </xf>
    <xf numFmtId="10" fontId="12" fillId="0" borderId="16" xfId="0" applyNumberFormat="1" applyFont="1" applyBorder="1" applyAlignment="1">
      <alignment horizontal="right" vertical="center"/>
    </xf>
    <xf numFmtId="10" fontId="12" fillId="0" borderId="10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0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191" fontId="13" fillId="0" borderId="10" xfId="0" applyNumberFormat="1" applyFont="1" applyBorder="1" applyAlignment="1">
      <alignment vertical="center"/>
    </xf>
    <xf numFmtId="191" fontId="13" fillId="0" borderId="11" xfId="0" applyNumberFormat="1" applyFont="1" applyBorder="1" applyAlignment="1">
      <alignment vertical="center"/>
    </xf>
    <xf numFmtId="191" fontId="13" fillId="0" borderId="16" xfId="0" applyNumberFormat="1" applyFont="1" applyBorder="1" applyAlignment="1">
      <alignment horizontal="right" vertical="center"/>
    </xf>
    <xf numFmtId="191" fontId="13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191" fontId="12" fillId="0" borderId="10" xfId="0" applyNumberFormat="1" applyFont="1" applyBorder="1" applyAlignment="1">
      <alignment vertical="center"/>
    </xf>
    <xf numFmtId="191" fontId="12" fillId="0" borderId="11" xfId="0" applyNumberFormat="1" applyFont="1" applyBorder="1" applyAlignment="1">
      <alignment vertical="center"/>
    </xf>
    <xf numFmtId="191" fontId="12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10" fontId="12" fillId="0" borderId="16" xfId="0" applyNumberFormat="1" applyFont="1" applyBorder="1" applyAlignment="1">
      <alignment vertical="center"/>
    </xf>
    <xf numFmtId="191" fontId="13" fillId="0" borderId="16" xfId="0" applyNumberFormat="1" applyFont="1" applyBorder="1" applyAlignment="1">
      <alignment vertical="center"/>
    </xf>
    <xf numFmtId="191" fontId="12" fillId="0" borderId="12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/>
    </xf>
    <xf numFmtId="191" fontId="12" fillId="0" borderId="14" xfId="0" applyNumberFormat="1" applyFont="1" applyBorder="1" applyAlignment="1">
      <alignment horizontal="right" vertical="center"/>
    </xf>
    <xf numFmtId="191" fontId="12" fillId="0" borderId="12" xfId="0" applyNumberFormat="1" applyFont="1" applyBorder="1" applyAlignment="1">
      <alignment vertical="center"/>
    </xf>
    <xf numFmtId="191" fontId="12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90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90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 wrapText="1"/>
    </xf>
    <xf numFmtId="190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3" fontId="0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vertical="top"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196" fontId="0" fillId="0" borderId="10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 vertical="top"/>
    </xf>
    <xf numFmtId="190" fontId="15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91" fontId="16" fillId="0" borderId="10" xfId="0" applyNumberFormat="1" applyFont="1" applyBorder="1" applyAlignment="1">
      <alignment horizontal="right" vertical="center"/>
    </xf>
    <xf numFmtId="10" fontId="17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/>
    </xf>
    <xf numFmtId="3" fontId="4" fillId="0" borderId="13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10" xfId="0" applyNumberForma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197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/>
    </xf>
    <xf numFmtId="197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0" fontId="3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0" fontId="18" fillId="0" borderId="10" xfId="0" applyNumberFormat="1" applyFont="1" applyBorder="1" applyAlignment="1">
      <alignment vertical="center"/>
    </xf>
    <xf numFmtId="10" fontId="18" fillId="0" borderId="10" xfId="0" applyNumberFormat="1" applyFont="1" applyBorder="1" applyAlignment="1">
      <alignment horizontal="right" vertical="center"/>
    </xf>
    <xf numFmtId="191" fontId="19" fillId="0" borderId="10" xfId="0" applyNumberFormat="1" applyFont="1" applyBorder="1" applyAlignment="1">
      <alignment vertical="center"/>
    </xf>
    <xf numFmtId="191" fontId="1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1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/>
    </xf>
    <xf numFmtId="3" fontId="9" fillId="0" borderId="10" xfId="0" applyNumberFormat="1" applyFont="1" applyFill="1" applyBorder="1" applyAlignment="1">
      <alignment horizontal="right" vertical="top"/>
    </xf>
    <xf numFmtId="0" fontId="7" fillId="0" borderId="22" xfId="0" applyFont="1" applyBorder="1" applyAlignment="1">
      <alignment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89" fontId="7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190" fontId="9" fillId="0" borderId="10" xfId="0" applyNumberFormat="1" applyFon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10" fontId="0" fillId="0" borderId="16" xfId="0" applyNumberFormat="1" applyFill="1" applyBorder="1" applyAlignment="1">
      <alignment/>
    </xf>
    <xf numFmtId="10" fontId="0" fillId="0" borderId="19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 horizontal="right"/>
    </xf>
    <xf numFmtId="191" fontId="0" fillId="0" borderId="0" xfId="0" applyNumberFormat="1" applyAlignment="1">
      <alignment/>
    </xf>
    <xf numFmtId="3" fontId="1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10" fontId="0" fillId="0" borderId="10" xfId="0" applyNumberForma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91" fontId="18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191" fontId="18" fillId="0" borderId="17" xfId="0" applyNumberFormat="1" applyFont="1" applyBorder="1" applyAlignment="1">
      <alignment horizontal="right" vertical="center"/>
    </xf>
    <xf numFmtId="191" fontId="18" fillId="0" borderId="0" xfId="0" applyNumberFormat="1" applyFont="1" applyAlignment="1">
      <alignment horizontal="right" vertical="center"/>
    </xf>
    <xf numFmtId="191" fontId="18" fillId="0" borderId="18" xfId="0" applyNumberFormat="1" applyFont="1" applyBorder="1" applyAlignment="1">
      <alignment horizontal="right" vertical="center"/>
    </xf>
    <xf numFmtId="191" fontId="18" fillId="0" borderId="17" xfId="0" applyNumberFormat="1" applyFont="1" applyBorder="1" applyAlignment="1">
      <alignment vertical="center"/>
    </xf>
    <xf numFmtId="191" fontId="18" fillId="0" borderId="0" xfId="0" applyNumberFormat="1" applyFont="1" applyBorder="1" applyAlignment="1">
      <alignment vertical="center"/>
    </xf>
    <xf numFmtId="191" fontId="18" fillId="0" borderId="0" xfId="0" applyNumberFormat="1" applyFont="1" applyBorder="1" applyAlignment="1">
      <alignment horizontal="right" vertical="center"/>
    </xf>
    <xf numFmtId="191" fontId="18" fillId="0" borderId="12" xfId="0" applyNumberFormat="1" applyFont="1" applyBorder="1" applyAlignment="1">
      <alignment horizontal="right" vertical="center"/>
    </xf>
    <xf numFmtId="191" fontId="18" fillId="0" borderId="13" xfId="0" applyNumberFormat="1" applyFont="1" applyBorder="1" applyAlignment="1">
      <alignment horizontal="right" vertical="center"/>
    </xf>
    <xf numFmtId="191" fontId="18" fillId="0" borderId="14" xfId="0" applyNumberFormat="1" applyFont="1" applyBorder="1" applyAlignment="1">
      <alignment horizontal="right" vertical="center"/>
    </xf>
    <xf numFmtId="191" fontId="18" fillId="0" borderId="12" xfId="0" applyNumberFormat="1" applyFont="1" applyBorder="1" applyAlignment="1">
      <alignment vertical="center"/>
    </xf>
    <xf numFmtId="191" fontId="18" fillId="0" borderId="13" xfId="0" applyNumberFormat="1" applyFont="1" applyBorder="1" applyAlignment="1">
      <alignment vertical="center"/>
    </xf>
    <xf numFmtId="191" fontId="18" fillId="0" borderId="14" xfId="0" applyNumberFormat="1" applyFont="1" applyBorder="1" applyAlignment="1">
      <alignment vertical="center"/>
    </xf>
    <xf numFmtId="191" fontId="19" fillId="0" borderId="18" xfId="0" applyNumberFormat="1" applyFont="1" applyBorder="1" applyAlignment="1">
      <alignment vertical="center"/>
    </xf>
    <xf numFmtId="10" fontId="18" fillId="0" borderId="11" xfId="0" applyNumberFormat="1" applyFont="1" applyBorder="1" applyAlignment="1">
      <alignment vertical="center"/>
    </xf>
    <xf numFmtId="10" fontId="18" fillId="0" borderId="16" xfId="0" applyNumberFormat="1" applyFont="1" applyBorder="1" applyAlignment="1">
      <alignment horizontal="right" vertical="center"/>
    </xf>
    <xf numFmtId="191" fontId="19" fillId="0" borderId="11" xfId="0" applyNumberFormat="1" applyFont="1" applyBorder="1" applyAlignment="1">
      <alignment vertical="center"/>
    </xf>
    <xf numFmtId="191" fontId="19" fillId="0" borderId="16" xfId="0" applyNumberFormat="1" applyFont="1" applyBorder="1" applyAlignment="1">
      <alignment horizontal="right" vertical="center"/>
    </xf>
    <xf numFmtId="191" fontId="18" fillId="0" borderId="11" xfId="0" applyNumberFormat="1" applyFont="1" applyBorder="1" applyAlignment="1">
      <alignment vertical="center"/>
    </xf>
    <xf numFmtId="191" fontId="18" fillId="0" borderId="16" xfId="0" applyNumberFormat="1" applyFont="1" applyBorder="1" applyAlignment="1">
      <alignment horizontal="right" vertical="center"/>
    </xf>
    <xf numFmtId="10" fontId="18" fillId="0" borderId="16" xfId="0" applyNumberFormat="1" applyFont="1" applyBorder="1" applyAlignment="1">
      <alignment vertical="center"/>
    </xf>
    <xf numFmtId="10" fontId="0" fillId="0" borderId="19" xfId="0" applyNumberFormat="1" applyBorder="1" applyAlignment="1">
      <alignment/>
    </xf>
    <xf numFmtId="0" fontId="0" fillId="0" borderId="0" xfId="0" applyNumberFormat="1" applyBorder="1" applyAlignment="1">
      <alignment vertical="top" wrapText="1"/>
    </xf>
    <xf numFmtId="19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196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wrapText="1"/>
    </xf>
    <xf numFmtId="196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2" fontId="0" fillId="0" borderId="0" xfId="0" applyNumberForma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0" xfId="0" applyFont="1" applyBorder="1" applyAlignment="1">
      <alignment/>
    </xf>
    <xf numFmtId="10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0" fillId="0" borderId="23" xfId="0" applyNumberFormat="1" applyBorder="1" applyAlignment="1">
      <alignment vertical="center"/>
    </xf>
    <xf numFmtId="0" fontId="13" fillId="0" borderId="0" xfId="0" applyFont="1" applyBorder="1" applyAlignment="1">
      <alignment/>
    </xf>
    <xf numFmtId="0" fontId="20" fillId="0" borderId="10" xfId="0" applyFont="1" applyBorder="1" applyAlignment="1">
      <alignment horizontal="right"/>
    </xf>
    <xf numFmtId="197" fontId="21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197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0" fillId="0" borderId="18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200" fontId="0" fillId="0" borderId="10" xfId="0" applyNumberFormat="1" applyFont="1" applyBorder="1" applyAlignment="1">
      <alignment/>
    </xf>
    <xf numFmtId="3" fontId="18" fillId="0" borderId="21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8" fillId="0" borderId="18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indent="2"/>
    </xf>
    <xf numFmtId="3" fontId="0" fillId="0" borderId="10" xfId="0" applyNumberFormat="1" applyFill="1" applyBorder="1" applyAlignment="1">
      <alignment horizontal="left" indent="2"/>
    </xf>
    <xf numFmtId="0" fontId="0" fillId="0" borderId="0" xfId="0" applyFill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4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 wrapText="1"/>
    </xf>
    <xf numFmtId="191" fontId="19" fillId="0" borderId="0" xfId="0" applyNumberFormat="1" applyFont="1" applyBorder="1" applyAlignment="1">
      <alignment horizontal="right" vertical="center"/>
    </xf>
    <xf numFmtId="191" fontId="18" fillId="0" borderId="17" xfId="0" applyNumberFormat="1" applyFont="1" applyFill="1" applyBorder="1" applyAlignment="1">
      <alignment horizontal="right" vertical="center"/>
    </xf>
    <xf numFmtId="191" fontId="1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indent="2"/>
    </xf>
    <xf numFmtId="3" fontId="0" fillId="0" borderId="0" xfId="0" applyNumberFormat="1" applyFill="1" applyBorder="1" applyAlignment="1">
      <alignment horizontal="left" indent="2"/>
    </xf>
    <xf numFmtId="0" fontId="7" fillId="0" borderId="11" xfId="0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Fill="1" applyBorder="1" applyAlignment="1">
      <alignment vertical="center" wrapText="1"/>
    </xf>
    <xf numFmtId="10" fontId="0" fillId="0" borderId="11" xfId="0" applyNumberFormat="1" applyBorder="1" applyAlignment="1">
      <alignment/>
    </xf>
    <xf numFmtId="2" fontId="13" fillId="0" borderId="14" xfId="0" applyNumberFormat="1" applyFont="1" applyBorder="1" applyAlignment="1">
      <alignment/>
    </xf>
    <xf numFmtId="200" fontId="0" fillId="0" borderId="14" xfId="0" applyNumberFormat="1" applyFont="1" applyBorder="1" applyAlignment="1">
      <alignment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Border="1" applyAlignment="1">
      <alignment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2" fontId="0" fillId="0" borderId="13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OXSVR\Texte\Users\horstdeinert\Documents\Texte\btg\zahlen\2008%20Betreu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OXSVR\Texte\Users\horstdeinert\Documents\Texte\btg\zahlen\2007_Betreu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OXSVR\Texte\Users\horstdeinert\Documents\Texte\btg\zahlen\2006_Betreu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G Erhebung 2008"/>
    </sheetNames>
    <sheetDataSet>
      <sheetData sheetId="0">
        <row r="19">
          <cell r="D19">
            <v>346</v>
          </cell>
          <cell r="E19">
            <v>590</v>
          </cell>
          <cell r="F19">
            <v>117</v>
          </cell>
          <cell r="G19">
            <v>63</v>
          </cell>
          <cell r="H19">
            <v>11</v>
          </cell>
          <cell r="I19">
            <v>73</v>
          </cell>
          <cell r="J19">
            <v>123</v>
          </cell>
          <cell r="K19">
            <v>109</v>
          </cell>
          <cell r="L19">
            <v>193</v>
          </cell>
          <cell r="M19">
            <v>671</v>
          </cell>
          <cell r="N19">
            <v>62</v>
          </cell>
          <cell r="O19">
            <v>43</v>
          </cell>
          <cell r="P19">
            <v>130</v>
          </cell>
          <cell r="Q19">
            <v>63</v>
          </cell>
          <cell r="R19">
            <v>96</v>
          </cell>
          <cell r="S19">
            <v>72</v>
          </cell>
          <cell r="T19">
            <v>2762</v>
          </cell>
        </row>
        <row r="23">
          <cell r="D23">
            <v>193</v>
          </cell>
          <cell r="E23">
            <v>163</v>
          </cell>
          <cell r="F23">
            <v>10</v>
          </cell>
          <cell r="G23">
            <v>67</v>
          </cell>
          <cell r="H23">
            <v>14</v>
          </cell>
          <cell r="I23">
            <v>38</v>
          </cell>
          <cell r="J23">
            <v>128</v>
          </cell>
          <cell r="K23">
            <v>63</v>
          </cell>
          <cell r="L23">
            <v>304</v>
          </cell>
          <cell r="M23">
            <v>152</v>
          </cell>
          <cell r="N23">
            <v>42</v>
          </cell>
          <cell r="O23">
            <v>50</v>
          </cell>
          <cell r="P23">
            <v>121</v>
          </cell>
          <cell r="Q23">
            <v>121</v>
          </cell>
          <cell r="R23">
            <v>230</v>
          </cell>
          <cell r="S23">
            <v>72</v>
          </cell>
          <cell r="T23">
            <v>1768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G Erhebung 2007"/>
    </sheetNames>
    <sheetDataSet>
      <sheetData sheetId="0">
        <row r="19">
          <cell r="D19">
            <v>366</v>
          </cell>
          <cell r="E19">
            <v>435</v>
          </cell>
          <cell r="F19">
            <v>77</v>
          </cell>
          <cell r="G19">
            <v>67</v>
          </cell>
          <cell r="H19">
            <v>11</v>
          </cell>
          <cell r="J19">
            <v>136</v>
          </cell>
          <cell r="K19">
            <v>79</v>
          </cell>
          <cell r="L19">
            <v>191</v>
          </cell>
          <cell r="M19">
            <v>512</v>
          </cell>
          <cell r="N19">
            <v>110</v>
          </cell>
          <cell r="O19">
            <v>32</v>
          </cell>
          <cell r="P19">
            <v>118</v>
          </cell>
          <cell r="Q19">
            <v>71</v>
          </cell>
          <cell r="R19">
            <v>93</v>
          </cell>
          <cell r="S19">
            <v>86</v>
          </cell>
          <cell r="T19">
            <v>2384</v>
          </cell>
        </row>
        <row r="23">
          <cell r="D23">
            <v>199</v>
          </cell>
          <cell r="E23">
            <v>163</v>
          </cell>
          <cell r="F23">
            <v>24</v>
          </cell>
          <cell r="G23">
            <v>85</v>
          </cell>
          <cell r="H23">
            <v>7</v>
          </cell>
          <cell r="J23">
            <v>91</v>
          </cell>
          <cell r="K23">
            <v>21</v>
          </cell>
          <cell r="L23">
            <v>322</v>
          </cell>
          <cell r="M23">
            <v>141</v>
          </cell>
          <cell r="N23">
            <v>62</v>
          </cell>
          <cell r="O23">
            <v>47</v>
          </cell>
          <cell r="P23">
            <v>87</v>
          </cell>
          <cell r="Q23">
            <v>96</v>
          </cell>
          <cell r="R23">
            <v>167</v>
          </cell>
          <cell r="S23">
            <v>44</v>
          </cell>
          <cell r="T23">
            <v>1556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G Erhebung 2006"/>
    </sheetNames>
    <sheetDataSet>
      <sheetData sheetId="0">
        <row r="19">
          <cell r="D19">
            <v>312</v>
          </cell>
          <cell r="E19">
            <v>358</v>
          </cell>
          <cell r="F19">
            <v>51</v>
          </cell>
          <cell r="G19">
            <v>122</v>
          </cell>
          <cell r="H19">
            <v>5</v>
          </cell>
          <cell r="J19">
            <v>43</v>
          </cell>
          <cell r="K19">
            <v>72</v>
          </cell>
          <cell r="L19">
            <v>118</v>
          </cell>
          <cell r="M19">
            <v>493</v>
          </cell>
          <cell r="O19">
            <v>30</v>
          </cell>
          <cell r="P19">
            <v>123</v>
          </cell>
          <cell r="Q19">
            <v>112</v>
          </cell>
          <cell r="R19">
            <v>97</v>
          </cell>
          <cell r="S19">
            <v>53</v>
          </cell>
          <cell r="T19">
            <v>1989</v>
          </cell>
        </row>
        <row r="23">
          <cell r="D23">
            <v>164</v>
          </cell>
          <cell r="E23">
            <v>105</v>
          </cell>
          <cell r="F23">
            <v>8</v>
          </cell>
          <cell r="G23">
            <v>28</v>
          </cell>
          <cell r="H23">
            <v>1</v>
          </cell>
          <cell r="J23">
            <v>42</v>
          </cell>
          <cell r="K23">
            <v>18</v>
          </cell>
          <cell r="L23">
            <v>124</v>
          </cell>
          <cell r="M23">
            <v>89</v>
          </cell>
          <cell r="O23">
            <v>46</v>
          </cell>
          <cell r="P23">
            <v>64</v>
          </cell>
          <cell r="Q23">
            <v>80</v>
          </cell>
          <cell r="R23">
            <v>111</v>
          </cell>
          <cell r="S23">
            <v>16</v>
          </cell>
          <cell r="T23">
            <v>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9.8515625" style="0" hidden="1" customWidth="1"/>
    <col min="3" max="4" width="10.00390625" style="0" hidden="1" customWidth="1"/>
    <col min="5" max="5" width="10.28125" style="0" hidden="1" customWidth="1"/>
    <col min="6" max="6" width="10.421875" style="0" hidden="1" customWidth="1"/>
    <col min="7" max="7" width="0.85546875" style="0" hidden="1" customWidth="1"/>
    <col min="8" max="8" width="6.28125" style="0" hidden="1" customWidth="1"/>
    <col min="9" max="9" width="9.7109375" style="0" hidden="1" customWidth="1"/>
    <col min="10" max="10" width="9.00390625" style="0" hidden="1" customWidth="1"/>
    <col min="11" max="11" width="9.421875" style="0" hidden="1" customWidth="1"/>
    <col min="12" max="12" width="10.140625" style="0" customWidth="1"/>
    <col min="13" max="13" width="0.2890625" style="0" hidden="1" customWidth="1"/>
    <col min="14" max="14" width="10.7109375" style="0" customWidth="1"/>
    <col min="15" max="15" width="0.13671875" style="0" hidden="1" customWidth="1"/>
    <col min="16" max="19" width="5.421875" style="0" hidden="1" customWidth="1"/>
    <col min="20" max="20" width="4.421875" style="0" hidden="1" customWidth="1"/>
    <col min="21" max="21" width="1.28515625" style="0" hidden="1" customWidth="1"/>
    <col min="22" max="22" width="8.7109375" style="0" hidden="1" customWidth="1"/>
    <col min="23" max="23" width="0.13671875" style="0" hidden="1" customWidth="1"/>
    <col min="24" max="24" width="9.28125" style="0" hidden="1" customWidth="1"/>
    <col min="25" max="25" width="0.13671875" style="0" hidden="1" customWidth="1"/>
    <col min="26" max="26" width="9.140625" style="0" hidden="1" customWidth="1"/>
    <col min="27" max="27" width="10.00390625" style="0" hidden="1" customWidth="1"/>
    <col min="28" max="28" width="9.140625" style="0" hidden="1" customWidth="1"/>
    <col min="29" max="29" width="9.8515625" style="0" customWidth="1"/>
    <col min="30" max="30" width="9.421875" style="0" customWidth="1"/>
    <col min="31" max="31" width="9.8515625" style="0" hidden="1" customWidth="1"/>
    <col min="32" max="32" width="9.28125" style="0" hidden="1" customWidth="1"/>
    <col min="33" max="34" width="10.8515625" style="0" hidden="1" customWidth="1"/>
    <col min="35" max="35" width="10.8515625" style="0" customWidth="1"/>
  </cols>
  <sheetData>
    <row r="1" spans="1:15" ht="28.5" customHeight="1">
      <c r="A1" s="1" t="s">
        <v>432</v>
      </c>
      <c r="B1" s="1"/>
      <c r="O1" s="2"/>
    </row>
    <row r="2" spans="1:38" ht="48.75" customHeight="1">
      <c r="A2" s="206" t="s">
        <v>190</v>
      </c>
      <c r="B2" s="207" t="s">
        <v>336</v>
      </c>
      <c r="C2" s="207" t="s">
        <v>335</v>
      </c>
      <c r="D2" s="207" t="s">
        <v>337</v>
      </c>
      <c r="E2" s="208" t="s">
        <v>191</v>
      </c>
      <c r="F2" s="207" t="s">
        <v>332</v>
      </c>
      <c r="G2" s="209"/>
      <c r="H2" s="207" t="s">
        <v>338</v>
      </c>
      <c r="I2" s="207" t="s">
        <v>103</v>
      </c>
      <c r="J2" s="207" t="s">
        <v>304</v>
      </c>
      <c r="K2" s="207" t="s">
        <v>246</v>
      </c>
      <c r="L2" s="207" t="s">
        <v>306</v>
      </c>
      <c r="M2" s="207" t="s">
        <v>165</v>
      </c>
      <c r="N2" s="207" t="s">
        <v>429</v>
      </c>
      <c r="O2" s="208" t="s">
        <v>192</v>
      </c>
      <c r="P2" s="208" t="s">
        <v>193</v>
      </c>
      <c r="Q2" s="208" t="s">
        <v>194</v>
      </c>
      <c r="R2" s="208" t="s">
        <v>195</v>
      </c>
      <c r="S2" s="208" t="s">
        <v>196</v>
      </c>
      <c r="T2" s="208" t="s">
        <v>197</v>
      </c>
      <c r="U2" s="208" t="s">
        <v>315</v>
      </c>
      <c r="V2" s="208" t="s">
        <v>316</v>
      </c>
      <c r="W2" s="208" t="s">
        <v>333</v>
      </c>
      <c r="X2" s="208" t="s">
        <v>334</v>
      </c>
      <c r="Y2" s="208" t="s">
        <v>230</v>
      </c>
      <c r="Z2" s="208" t="s">
        <v>231</v>
      </c>
      <c r="AA2" s="208" t="s">
        <v>20</v>
      </c>
      <c r="AB2" s="208" t="s">
        <v>221</v>
      </c>
      <c r="AC2" s="208" t="s">
        <v>151</v>
      </c>
      <c r="AD2" s="208" t="s">
        <v>390</v>
      </c>
      <c r="AE2" s="208" t="s">
        <v>248</v>
      </c>
      <c r="AF2" s="208" t="s">
        <v>249</v>
      </c>
      <c r="AG2" s="273" t="s">
        <v>163</v>
      </c>
      <c r="AH2" s="273" t="s">
        <v>164</v>
      </c>
      <c r="AI2" s="273" t="s">
        <v>307</v>
      </c>
      <c r="AJ2" s="273" t="s">
        <v>308</v>
      </c>
      <c r="AK2" s="273" t="s">
        <v>430</v>
      </c>
      <c r="AL2" s="273" t="s">
        <v>431</v>
      </c>
    </row>
    <row r="3" spans="1:38" ht="25.5">
      <c r="A3" s="5" t="s">
        <v>317</v>
      </c>
      <c r="B3" s="11">
        <v>10600906</v>
      </c>
      <c r="C3" s="11">
        <v>10661320</v>
      </c>
      <c r="D3" s="11">
        <v>10692556</v>
      </c>
      <c r="E3" s="11">
        <v>10717419</v>
      </c>
      <c r="F3" s="181">
        <v>10735701</v>
      </c>
      <c r="G3" s="11"/>
      <c r="H3" s="11">
        <v>10738753</v>
      </c>
      <c r="I3" s="200">
        <v>10749755</v>
      </c>
      <c r="J3" s="200">
        <v>10749506</v>
      </c>
      <c r="K3" s="191">
        <v>10744921</v>
      </c>
      <c r="L3" s="342">
        <v>10786227</v>
      </c>
      <c r="M3" s="111">
        <v>10753880</v>
      </c>
      <c r="N3" s="111">
        <v>10569111</v>
      </c>
      <c r="O3" s="7">
        <v>81029</v>
      </c>
      <c r="P3" s="182">
        <f aca="true" t="shared" si="0" ref="P3:P18">SUM(O3/B3*1000)</f>
        <v>7.643591972233317</v>
      </c>
      <c r="Q3" s="7">
        <v>84308</v>
      </c>
      <c r="R3" s="182">
        <f aca="true" t="shared" si="1" ref="R3:R18">SUM(Q3/C3*1000)</f>
        <v>7.907838804200606</v>
      </c>
      <c r="S3" s="7">
        <v>88345</v>
      </c>
      <c r="T3" s="182">
        <f aca="true" t="shared" si="2" ref="T3:T18">(S3/D3*1000)</f>
        <v>8.262290139046268</v>
      </c>
      <c r="U3" s="7">
        <v>89671</v>
      </c>
      <c r="V3" s="182">
        <f aca="true" t="shared" si="3" ref="V3:V18">(U3/E3*1000)</f>
        <v>8.366846532733302</v>
      </c>
      <c r="W3" s="7">
        <v>95737</v>
      </c>
      <c r="X3" s="182">
        <f aca="true" t="shared" si="4" ref="X3:X18">(W3/F3*1000)</f>
        <v>8.917629132927603</v>
      </c>
      <c r="Y3" s="7">
        <v>98760</v>
      </c>
      <c r="Z3" s="182">
        <f aca="true" t="shared" si="5" ref="Z3:Z18">(Y3/H3*1000)</f>
        <v>9.196598524987026</v>
      </c>
      <c r="AA3" s="7">
        <v>102842</v>
      </c>
      <c r="AB3" s="182">
        <f aca="true" t="shared" si="6" ref="AB3:AB18">(AA3/I3*1000)</f>
        <v>9.566915711102252</v>
      </c>
      <c r="AC3" s="7">
        <v>106691</v>
      </c>
      <c r="AD3" s="182">
        <f aca="true" t="shared" si="7" ref="AD3:AD18">(AC3/J3*1000)</f>
        <v>9.925200283622337</v>
      </c>
      <c r="AE3" s="7">
        <v>108114</v>
      </c>
      <c r="AF3" s="182">
        <f>(AE3/K3*1000)</f>
        <v>10.061870161725711</v>
      </c>
      <c r="AG3" s="111">
        <f>SUM(AE3:AF3)</f>
        <v>108124.06187016172</v>
      </c>
      <c r="AH3" s="275">
        <f>AG3/M3*1000</f>
        <v>10.05442332164407</v>
      </c>
      <c r="AI3" s="111">
        <v>115212</v>
      </c>
      <c r="AJ3" s="348">
        <f>AI3/L3*1000</f>
        <v>10.681399529232975</v>
      </c>
      <c r="AK3" s="141">
        <v>116004</v>
      </c>
      <c r="AL3" s="348">
        <f>AK3/N3*1000</f>
        <v>10.975757563715623</v>
      </c>
    </row>
    <row r="4" spans="1:38" ht="12.75">
      <c r="A4" s="5" t="s">
        <v>318</v>
      </c>
      <c r="B4" s="11">
        <v>12329714</v>
      </c>
      <c r="C4" s="11">
        <v>12387351</v>
      </c>
      <c r="D4" s="11">
        <v>12423386</v>
      </c>
      <c r="E4" s="11">
        <v>12443893</v>
      </c>
      <c r="F4" s="181">
        <v>12468726</v>
      </c>
      <c r="G4" s="11"/>
      <c r="H4" s="11">
        <v>12492658</v>
      </c>
      <c r="I4" s="200">
        <v>12520332</v>
      </c>
      <c r="J4" s="200">
        <v>12519728</v>
      </c>
      <c r="K4" s="191">
        <v>12510331</v>
      </c>
      <c r="L4" s="342">
        <v>12595891</v>
      </c>
      <c r="M4" s="111">
        <v>12538696</v>
      </c>
      <c r="N4" s="111">
        <v>12519571</v>
      </c>
      <c r="O4" s="7">
        <v>145578</v>
      </c>
      <c r="P4" s="182">
        <f t="shared" si="0"/>
        <v>11.807086522850408</v>
      </c>
      <c r="Q4" s="7">
        <v>152724</v>
      </c>
      <c r="R4" s="182">
        <f t="shared" si="1"/>
        <v>12.329028215959974</v>
      </c>
      <c r="S4" s="7">
        <v>157688</v>
      </c>
      <c r="T4" s="182">
        <f t="shared" si="2"/>
        <v>12.692835914460035</v>
      </c>
      <c r="U4" s="7">
        <v>165422</v>
      </c>
      <c r="V4" s="182">
        <f t="shared" si="3"/>
        <v>13.293428350758079</v>
      </c>
      <c r="W4" s="7">
        <v>172323</v>
      </c>
      <c r="X4" s="182">
        <f t="shared" si="4"/>
        <v>13.820417579149625</v>
      </c>
      <c r="Y4" s="7">
        <v>177983</v>
      </c>
      <c r="Z4" s="182">
        <f t="shared" si="5"/>
        <v>14.247008122690945</v>
      </c>
      <c r="AA4" s="7">
        <v>183479</v>
      </c>
      <c r="AB4" s="182">
        <f t="shared" si="6"/>
        <v>14.65448360315046</v>
      </c>
      <c r="AC4" s="7">
        <v>185096</v>
      </c>
      <c r="AD4" s="182">
        <f t="shared" si="7"/>
        <v>14.784346752581206</v>
      </c>
      <c r="AE4" s="7">
        <v>187181</v>
      </c>
      <c r="AF4" s="182">
        <f aca="true" t="shared" si="8" ref="AF4:AF20">(AE4/K4*1000)</f>
        <v>14.962114111928773</v>
      </c>
      <c r="AG4" s="111">
        <v>189258</v>
      </c>
      <c r="AH4" s="275">
        <f aca="true" t="shared" si="9" ref="AH4:AH20">AG4/M4*1000</f>
        <v>15.093914072085328</v>
      </c>
      <c r="AI4" s="111">
        <v>189027</v>
      </c>
      <c r="AJ4" s="348">
        <f aca="true" t="shared" si="10" ref="AJ4:AJ20">AI4/L4*1000</f>
        <v>15.007036818594255</v>
      </c>
      <c r="AK4" s="111">
        <v>189695</v>
      </c>
      <c r="AL4" s="348">
        <f aca="true" t="shared" si="11" ref="AL4:AL18">AK4/N4*1000</f>
        <v>15.15187700920423</v>
      </c>
    </row>
    <row r="5" spans="1:38" ht="12.75">
      <c r="A5" s="5" t="s">
        <v>319</v>
      </c>
      <c r="B5" s="11">
        <v>3388434</v>
      </c>
      <c r="C5" s="11">
        <v>3392425</v>
      </c>
      <c r="D5" s="11">
        <v>3388477</v>
      </c>
      <c r="E5" s="11">
        <v>3387828</v>
      </c>
      <c r="F5" s="181">
        <v>3395189</v>
      </c>
      <c r="G5" s="11"/>
      <c r="H5" s="11">
        <v>3404037</v>
      </c>
      <c r="I5" s="200">
        <v>3416255</v>
      </c>
      <c r="J5" s="200">
        <v>3431675</v>
      </c>
      <c r="K5" s="191">
        <v>3442675</v>
      </c>
      <c r="L5" s="342">
        <v>3501872</v>
      </c>
      <c r="M5" s="111">
        <v>3460725</v>
      </c>
      <c r="N5" s="111">
        <v>3375222</v>
      </c>
      <c r="O5" s="7">
        <v>49679</v>
      </c>
      <c r="P5" s="182">
        <f t="shared" si="0"/>
        <v>14.661345034313785</v>
      </c>
      <c r="Q5" s="7">
        <v>53440</v>
      </c>
      <c r="R5" s="182">
        <f t="shared" si="1"/>
        <v>15.752743244139518</v>
      </c>
      <c r="S5" s="7">
        <v>56638</v>
      </c>
      <c r="T5" s="182">
        <f t="shared" si="2"/>
        <v>16.71488400245892</v>
      </c>
      <c r="U5" s="7">
        <v>58621</v>
      </c>
      <c r="V5" s="182">
        <f t="shared" si="3"/>
        <v>17.303416820452515</v>
      </c>
      <c r="W5" s="7">
        <v>61028</v>
      </c>
      <c r="X5" s="182">
        <f t="shared" si="4"/>
        <v>17.97484617203932</v>
      </c>
      <c r="Y5" s="7">
        <v>59741</v>
      </c>
      <c r="Z5" s="182">
        <f t="shared" si="5"/>
        <v>17.55004425627571</v>
      </c>
      <c r="AA5" s="7">
        <v>53728</v>
      </c>
      <c r="AB5" s="182">
        <f t="shared" si="6"/>
        <v>15.727163224056751</v>
      </c>
      <c r="AC5" s="7">
        <v>57404</v>
      </c>
      <c r="AD5" s="182">
        <f t="shared" si="7"/>
        <v>16.727691287782207</v>
      </c>
      <c r="AE5" s="7">
        <v>58375</v>
      </c>
      <c r="AF5" s="182">
        <f t="shared" si="8"/>
        <v>16.956291256072674</v>
      </c>
      <c r="AG5" s="111">
        <v>58245</v>
      </c>
      <c r="AH5" s="275">
        <f t="shared" si="9"/>
        <v>16.830288451119344</v>
      </c>
      <c r="AI5" s="111">
        <v>56316</v>
      </c>
      <c r="AJ5" s="348">
        <f t="shared" si="10"/>
        <v>16.081684310563038</v>
      </c>
      <c r="AK5" s="111">
        <v>56371</v>
      </c>
      <c r="AL5" s="348">
        <f t="shared" si="11"/>
        <v>16.70141993622938</v>
      </c>
    </row>
    <row r="6" spans="1:38" ht="12.75">
      <c r="A6" s="5" t="s">
        <v>320</v>
      </c>
      <c r="B6" s="11">
        <v>2593040</v>
      </c>
      <c r="C6" s="11">
        <v>2582379</v>
      </c>
      <c r="D6" s="11">
        <v>2574521</v>
      </c>
      <c r="E6" s="11">
        <v>2567704</v>
      </c>
      <c r="F6" s="181">
        <v>2559483</v>
      </c>
      <c r="G6" s="11"/>
      <c r="H6" s="11">
        <v>2547772</v>
      </c>
      <c r="I6" s="200">
        <v>2535737</v>
      </c>
      <c r="J6" s="200">
        <v>2522493</v>
      </c>
      <c r="K6" s="191">
        <v>2511525</v>
      </c>
      <c r="L6" s="342">
        <v>2495635</v>
      </c>
      <c r="M6" s="111">
        <v>2503273</v>
      </c>
      <c r="N6" s="111">
        <v>2449511</v>
      </c>
      <c r="O6" s="7">
        <v>35399</v>
      </c>
      <c r="P6" s="182">
        <f t="shared" si="0"/>
        <v>13.651544133526672</v>
      </c>
      <c r="Q6" s="7">
        <v>37601</v>
      </c>
      <c r="R6" s="182">
        <f t="shared" si="1"/>
        <v>14.560604775673903</v>
      </c>
      <c r="S6" s="7">
        <v>40130</v>
      </c>
      <c r="T6" s="182">
        <f t="shared" si="2"/>
        <v>15.587365572081175</v>
      </c>
      <c r="U6" s="7">
        <v>41409</v>
      </c>
      <c r="V6" s="182">
        <f t="shared" si="3"/>
        <v>16.126858859120834</v>
      </c>
      <c r="W6" s="7">
        <v>42479</v>
      </c>
      <c r="X6" s="182">
        <f t="shared" si="4"/>
        <v>16.596711132677967</v>
      </c>
      <c r="Y6" s="7">
        <v>43218</v>
      </c>
      <c r="Z6" s="182">
        <f t="shared" si="5"/>
        <v>16.963056348841263</v>
      </c>
      <c r="AA6" s="7">
        <v>43964</v>
      </c>
      <c r="AB6" s="182">
        <f t="shared" si="6"/>
        <v>17.337760185697494</v>
      </c>
      <c r="AC6" s="7">
        <v>45450</v>
      </c>
      <c r="AD6" s="182">
        <f t="shared" si="7"/>
        <v>18.017889445084684</v>
      </c>
      <c r="AE6" s="7">
        <v>45474</v>
      </c>
      <c r="AF6" s="182">
        <f t="shared" si="8"/>
        <v>18.10613073730104</v>
      </c>
      <c r="AG6" s="111">
        <v>46966</v>
      </c>
      <c r="AH6" s="275">
        <f t="shared" si="9"/>
        <v>18.761837002995676</v>
      </c>
      <c r="AI6" s="111">
        <v>48307</v>
      </c>
      <c r="AJ6" s="348">
        <f t="shared" si="10"/>
        <v>19.356596617694493</v>
      </c>
      <c r="AK6" s="111">
        <v>48613</v>
      </c>
      <c r="AL6" s="348">
        <f t="shared" si="11"/>
        <v>19.846001916300846</v>
      </c>
    </row>
    <row r="7" spans="1:38" ht="12.75">
      <c r="A7" s="5" t="s">
        <v>321</v>
      </c>
      <c r="B7" s="11">
        <v>659651</v>
      </c>
      <c r="C7" s="11">
        <v>662098</v>
      </c>
      <c r="D7" s="11">
        <v>663129</v>
      </c>
      <c r="E7" s="11">
        <v>663213</v>
      </c>
      <c r="F7" s="181">
        <v>663467</v>
      </c>
      <c r="G7" s="11"/>
      <c r="H7" s="11">
        <v>663979</v>
      </c>
      <c r="I7" s="200">
        <v>663082</v>
      </c>
      <c r="J7" s="200">
        <v>661866</v>
      </c>
      <c r="K7" s="191">
        <v>661716</v>
      </c>
      <c r="L7" s="342">
        <v>661301</v>
      </c>
      <c r="M7" s="111">
        <v>660706</v>
      </c>
      <c r="N7" s="111">
        <v>654774</v>
      </c>
      <c r="O7" s="9">
        <v>6623</v>
      </c>
      <c r="P7" s="182">
        <f t="shared" si="0"/>
        <v>10.040157598487685</v>
      </c>
      <c r="Q7" s="7">
        <v>6980</v>
      </c>
      <c r="R7" s="182">
        <f t="shared" si="1"/>
        <v>10.542246011919685</v>
      </c>
      <c r="S7" s="7">
        <v>7520</v>
      </c>
      <c r="T7" s="182">
        <f t="shared" si="2"/>
        <v>11.34017664737932</v>
      </c>
      <c r="U7" s="7">
        <v>8185</v>
      </c>
      <c r="V7" s="182">
        <f t="shared" si="3"/>
        <v>12.341434802996925</v>
      </c>
      <c r="W7" s="7">
        <v>8597</v>
      </c>
      <c r="X7" s="182">
        <f t="shared" si="4"/>
        <v>12.957690435243952</v>
      </c>
      <c r="Y7" s="7">
        <v>9206</v>
      </c>
      <c r="Z7" s="182">
        <f t="shared" si="5"/>
        <v>13.864896329552591</v>
      </c>
      <c r="AA7" s="7">
        <v>9529</v>
      </c>
      <c r="AB7" s="182">
        <f t="shared" si="6"/>
        <v>14.37077163910346</v>
      </c>
      <c r="AC7" s="7">
        <v>9922</v>
      </c>
      <c r="AD7" s="182">
        <f t="shared" si="7"/>
        <v>14.990949829723842</v>
      </c>
      <c r="AE7" s="7">
        <v>10070</v>
      </c>
      <c r="AF7" s="182">
        <f t="shared" si="8"/>
        <v>15.218008934346456</v>
      </c>
      <c r="AG7" s="111">
        <v>10232</v>
      </c>
      <c r="AH7" s="275">
        <f t="shared" si="9"/>
        <v>15.486464478905898</v>
      </c>
      <c r="AI7" s="111">
        <v>10276</v>
      </c>
      <c r="AJ7" s="348">
        <f t="shared" si="10"/>
        <v>15.539066174102263</v>
      </c>
      <c r="AK7" s="111">
        <v>10267</v>
      </c>
      <c r="AL7" s="348">
        <f t="shared" si="11"/>
        <v>15.6802194344919</v>
      </c>
    </row>
    <row r="8" spans="1:38" ht="12.75">
      <c r="A8" s="5" t="s">
        <v>322</v>
      </c>
      <c r="B8" s="11">
        <v>1726363</v>
      </c>
      <c r="C8" s="11">
        <v>1728806</v>
      </c>
      <c r="D8" s="11">
        <v>1734083</v>
      </c>
      <c r="E8" s="11">
        <v>1734830</v>
      </c>
      <c r="F8" s="181">
        <v>1743627</v>
      </c>
      <c r="G8" s="11"/>
      <c r="H8" s="11">
        <v>1754182</v>
      </c>
      <c r="I8" s="200">
        <v>1770629</v>
      </c>
      <c r="J8" s="200">
        <v>1772100</v>
      </c>
      <c r="K8" s="191">
        <v>1774224</v>
      </c>
      <c r="L8" s="342">
        <v>1798836</v>
      </c>
      <c r="M8" s="111">
        <v>1786448</v>
      </c>
      <c r="N8" s="111">
        <v>1734272</v>
      </c>
      <c r="O8" s="11">
        <v>16938</v>
      </c>
      <c r="P8" s="182">
        <f t="shared" si="0"/>
        <v>9.811378024204643</v>
      </c>
      <c r="Q8" s="7">
        <v>18059</v>
      </c>
      <c r="R8" s="182">
        <f t="shared" si="1"/>
        <v>10.445937832237972</v>
      </c>
      <c r="S8" s="7">
        <v>19065</v>
      </c>
      <c r="T8" s="182">
        <f t="shared" si="2"/>
        <v>10.994283433953276</v>
      </c>
      <c r="U8" s="7">
        <v>22281</v>
      </c>
      <c r="V8" s="182">
        <f t="shared" si="3"/>
        <v>12.843333352547512</v>
      </c>
      <c r="W8" s="7">
        <v>24321</v>
      </c>
      <c r="X8" s="182">
        <f t="shared" si="4"/>
        <v>13.948510776674139</v>
      </c>
      <c r="Y8" s="7">
        <v>23737</v>
      </c>
      <c r="Z8" s="182">
        <f t="shared" si="5"/>
        <v>13.531663191162604</v>
      </c>
      <c r="AA8" s="7">
        <v>22733</v>
      </c>
      <c r="AB8" s="182">
        <f t="shared" si="6"/>
        <v>12.838940286192082</v>
      </c>
      <c r="AC8" s="7">
        <v>24000</v>
      </c>
      <c r="AD8" s="182">
        <f t="shared" si="7"/>
        <v>13.543253766717454</v>
      </c>
      <c r="AE8" s="7">
        <v>23590</v>
      </c>
      <c r="AF8" s="182">
        <f t="shared" si="8"/>
        <v>13.295953611268928</v>
      </c>
      <c r="AG8" s="111">
        <v>23836</v>
      </c>
      <c r="AH8" s="275">
        <f t="shared" si="9"/>
        <v>13.342677760561742</v>
      </c>
      <c r="AI8" s="111">
        <v>24358</v>
      </c>
      <c r="AJ8" s="348">
        <f t="shared" si="10"/>
        <v>13.54097872179565</v>
      </c>
      <c r="AK8" s="111">
        <v>25187</v>
      </c>
      <c r="AL8" s="348">
        <f t="shared" si="11"/>
        <v>14.523096723005388</v>
      </c>
    </row>
    <row r="9" spans="1:38" ht="12.75">
      <c r="A9" s="5" t="s">
        <v>323</v>
      </c>
      <c r="B9" s="11">
        <v>6077826</v>
      </c>
      <c r="C9" s="11">
        <v>6091618</v>
      </c>
      <c r="D9" s="11">
        <v>6089428</v>
      </c>
      <c r="E9" s="11">
        <v>6097765</v>
      </c>
      <c r="F9" s="181">
        <v>6092354</v>
      </c>
      <c r="G9" s="11"/>
      <c r="H9" s="11">
        <v>6075359</v>
      </c>
      <c r="I9" s="200">
        <v>6072555</v>
      </c>
      <c r="J9" s="200">
        <v>6064953</v>
      </c>
      <c r="K9" s="191">
        <v>6061951</v>
      </c>
      <c r="L9" s="342">
        <v>6092126</v>
      </c>
      <c r="M9" s="111">
        <v>6067021</v>
      </c>
      <c r="N9" s="111">
        <v>6016481</v>
      </c>
      <c r="O9" s="7">
        <v>72871</v>
      </c>
      <c r="P9" s="182">
        <f t="shared" si="0"/>
        <v>11.98964893039057</v>
      </c>
      <c r="Q9" s="7">
        <v>79225</v>
      </c>
      <c r="R9" s="182">
        <f t="shared" si="1"/>
        <v>13.005575858499334</v>
      </c>
      <c r="S9" s="7">
        <v>82189</v>
      </c>
      <c r="T9" s="182">
        <f t="shared" si="2"/>
        <v>13.49699840444784</v>
      </c>
      <c r="U9" s="7">
        <v>85119</v>
      </c>
      <c r="V9" s="182">
        <f t="shared" si="3"/>
        <v>13.959048930222794</v>
      </c>
      <c r="W9" s="7">
        <v>88016</v>
      </c>
      <c r="X9" s="182">
        <f t="shared" si="4"/>
        <v>14.446960895575012</v>
      </c>
      <c r="Y9" s="7">
        <v>84965</v>
      </c>
      <c r="Z9" s="182">
        <f t="shared" si="5"/>
        <v>13.985181781027261</v>
      </c>
      <c r="AA9" s="7">
        <v>85417</v>
      </c>
      <c r="AB9" s="182">
        <f t="shared" si="6"/>
        <v>14.066072682750507</v>
      </c>
      <c r="AC9" s="7">
        <v>87379</v>
      </c>
      <c r="AD9" s="182">
        <f t="shared" si="7"/>
        <v>14.407201506755287</v>
      </c>
      <c r="AE9" s="7">
        <v>89827</v>
      </c>
      <c r="AF9" s="182">
        <f t="shared" si="8"/>
        <v>14.818166626553069</v>
      </c>
      <c r="AG9" s="111">
        <v>90897</v>
      </c>
      <c r="AH9" s="275">
        <f t="shared" si="9"/>
        <v>14.982146921858355</v>
      </c>
      <c r="AI9" s="111">
        <v>93059</v>
      </c>
      <c r="AJ9" s="348">
        <f t="shared" si="10"/>
        <v>15.275291417150598</v>
      </c>
      <c r="AK9" s="111">
        <v>93988</v>
      </c>
      <c r="AL9" s="348">
        <f t="shared" si="11"/>
        <v>15.621756305720902</v>
      </c>
    </row>
    <row r="10" spans="1:38" ht="12.75">
      <c r="A10" s="5" t="s">
        <v>206</v>
      </c>
      <c r="B10" s="11">
        <v>1759877</v>
      </c>
      <c r="C10" s="11">
        <v>1744624</v>
      </c>
      <c r="D10" s="11">
        <v>1732226</v>
      </c>
      <c r="E10" s="11">
        <v>1719653</v>
      </c>
      <c r="F10" s="181">
        <v>1707266</v>
      </c>
      <c r="G10" s="11"/>
      <c r="H10" s="11">
        <v>1693754</v>
      </c>
      <c r="I10" s="200">
        <v>1679682</v>
      </c>
      <c r="J10" s="200">
        <v>1664356</v>
      </c>
      <c r="K10" s="191">
        <v>1651216</v>
      </c>
      <c r="L10" s="342">
        <v>1634734</v>
      </c>
      <c r="M10" s="111">
        <v>1642327</v>
      </c>
      <c r="N10" s="111">
        <v>1600327</v>
      </c>
      <c r="O10" s="11">
        <v>24253</v>
      </c>
      <c r="P10" s="182">
        <f t="shared" si="0"/>
        <v>13.781076745704388</v>
      </c>
      <c r="Q10" s="7">
        <v>25934</v>
      </c>
      <c r="R10" s="182">
        <f t="shared" si="1"/>
        <v>14.865094140628582</v>
      </c>
      <c r="S10" s="7">
        <v>27619</v>
      </c>
      <c r="T10" s="182">
        <f t="shared" si="2"/>
        <v>15.944224367951989</v>
      </c>
      <c r="U10" s="7">
        <v>29466</v>
      </c>
      <c r="V10" s="182">
        <f t="shared" si="3"/>
        <v>17.134852205648468</v>
      </c>
      <c r="W10" s="7">
        <v>31347</v>
      </c>
      <c r="X10" s="182">
        <f t="shared" si="4"/>
        <v>18.360934968540345</v>
      </c>
      <c r="Y10" s="7">
        <v>32414</v>
      </c>
      <c r="Z10" s="182">
        <f t="shared" si="5"/>
        <v>19.137371778900597</v>
      </c>
      <c r="AA10" s="7">
        <v>32999</v>
      </c>
      <c r="AB10" s="182">
        <f t="shared" si="6"/>
        <v>19.64598060823418</v>
      </c>
      <c r="AC10" s="7">
        <v>32362</v>
      </c>
      <c r="AD10" s="182">
        <f t="shared" si="7"/>
        <v>19.444157379791346</v>
      </c>
      <c r="AE10" s="7">
        <v>33099</v>
      </c>
      <c r="AF10" s="182">
        <f t="shared" si="8"/>
        <v>20.045227274929506</v>
      </c>
      <c r="AG10" s="111">
        <v>34068</v>
      </c>
      <c r="AH10" s="275">
        <f t="shared" si="9"/>
        <v>20.743737392127144</v>
      </c>
      <c r="AI10" s="111">
        <v>34557</v>
      </c>
      <c r="AJ10" s="348">
        <f t="shared" si="10"/>
        <v>21.139218979968607</v>
      </c>
      <c r="AK10" s="111">
        <v>35219</v>
      </c>
      <c r="AL10" s="348">
        <f t="shared" si="11"/>
        <v>22.00737724227611</v>
      </c>
    </row>
    <row r="11" spans="1:38" ht="14.25" customHeight="1">
      <c r="A11" s="5" t="s">
        <v>247</v>
      </c>
      <c r="B11" s="11">
        <v>7956416</v>
      </c>
      <c r="C11" s="11">
        <v>7980472</v>
      </c>
      <c r="D11" s="11">
        <v>7993415</v>
      </c>
      <c r="E11" s="11">
        <v>8000909</v>
      </c>
      <c r="F11" s="181">
        <v>7993946</v>
      </c>
      <c r="G11" s="11"/>
      <c r="H11" s="11">
        <v>7982685</v>
      </c>
      <c r="I11" s="200">
        <v>7971684</v>
      </c>
      <c r="J11" s="200">
        <v>7947244</v>
      </c>
      <c r="K11" s="191">
        <v>7928815</v>
      </c>
      <c r="L11" s="342">
        <v>7913502</v>
      </c>
      <c r="M11" s="111">
        <v>7918293</v>
      </c>
      <c r="N11" s="111">
        <v>7778995</v>
      </c>
      <c r="O11" s="7">
        <v>108036</v>
      </c>
      <c r="P11" s="182">
        <f t="shared" si="0"/>
        <v>13.578475534713117</v>
      </c>
      <c r="Q11" s="7">
        <v>113903</v>
      </c>
      <c r="R11" s="182">
        <f t="shared" si="1"/>
        <v>14.272714696574338</v>
      </c>
      <c r="S11" s="7">
        <v>119872</v>
      </c>
      <c r="T11" s="182">
        <f t="shared" si="2"/>
        <v>14.996343865544326</v>
      </c>
      <c r="U11" s="7">
        <v>128926</v>
      </c>
      <c r="V11" s="182">
        <f t="shared" si="3"/>
        <v>16.113919055947267</v>
      </c>
      <c r="W11" s="7">
        <v>128174</v>
      </c>
      <c r="X11" s="182">
        <f t="shared" si="4"/>
        <v>16.033883641445662</v>
      </c>
      <c r="Y11" s="7">
        <v>129138</v>
      </c>
      <c r="Z11" s="182">
        <f t="shared" si="5"/>
        <v>16.17726366504503</v>
      </c>
      <c r="AA11" s="7">
        <v>128531</v>
      </c>
      <c r="AB11" s="182">
        <f t="shared" si="6"/>
        <v>16.123443929789488</v>
      </c>
      <c r="AC11" s="7">
        <v>132525</v>
      </c>
      <c r="AD11" s="182">
        <f t="shared" si="7"/>
        <v>16.67559219271486</v>
      </c>
      <c r="AE11" s="7">
        <v>134533</v>
      </c>
      <c r="AF11" s="182">
        <f t="shared" si="8"/>
        <v>16.967604869075643</v>
      </c>
      <c r="AG11" s="111">
        <v>138646</v>
      </c>
      <c r="AH11" s="275">
        <f t="shared" si="9"/>
        <v>17.50958192630659</v>
      </c>
      <c r="AI11" s="111">
        <v>139021</v>
      </c>
      <c r="AJ11" s="348">
        <f t="shared" si="10"/>
        <v>17.567569958281428</v>
      </c>
      <c r="AK11" s="111">
        <v>139446</v>
      </c>
      <c r="AL11" s="348">
        <f t="shared" si="11"/>
        <v>17.925966014890097</v>
      </c>
    </row>
    <row r="12" spans="1:38" ht="12.75">
      <c r="A12" s="5" t="s">
        <v>161</v>
      </c>
      <c r="B12" s="11">
        <v>18052092</v>
      </c>
      <c r="C12" s="11">
        <v>18076355</v>
      </c>
      <c r="D12" s="11">
        <v>18079686</v>
      </c>
      <c r="E12" s="11">
        <v>18075352</v>
      </c>
      <c r="F12" s="181">
        <v>18058105</v>
      </c>
      <c r="G12" s="11"/>
      <c r="H12" s="11">
        <v>18028745</v>
      </c>
      <c r="I12" s="200">
        <v>17996621</v>
      </c>
      <c r="J12" s="200">
        <v>17933064</v>
      </c>
      <c r="K12" s="191">
        <v>17872763</v>
      </c>
      <c r="L12" s="342">
        <v>17841956</v>
      </c>
      <c r="M12" s="111">
        <v>17845154</v>
      </c>
      <c r="N12" s="111">
        <v>17554329</v>
      </c>
      <c r="O12" s="7">
        <v>224966</v>
      </c>
      <c r="P12" s="182">
        <f t="shared" si="0"/>
        <v>12.462045950131431</v>
      </c>
      <c r="Q12" s="7">
        <v>237768</v>
      </c>
      <c r="R12" s="182">
        <f t="shared" si="1"/>
        <v>13.1535367611446</v>
      </c>
      <c r="S12" s="7">
        <v>250516</v>
      </c>
      <c r="T12" s="182">
        <f t="shared" si="2"/>
        <v>13.856214095753653</v>
      </c>
      <c r="U12" s="7">
        <v>264911</v>
      </c>
      <c r="V12" s="182">
        <f t="shared" si="3"/>
        <v>14.655924819610705</v>
      </c>
      <c r="W12" s="7">
        <v>273232</v>
      </c>
      <c r="X12" s="182">
        <f t="shared" si="4"/>
        <v>15.130712774125524</v>
      </c>
      <c r="Y12" s="7">
        <v>282829</v>
      </c>
      <c r="Z12" s="182">
        <f t="shared" si="5"/>
        <v>15.687669884953168</v>
      </c>
      <c r="AA12" s="7">
        <v>290207</v>
      </c>
      <c r="AB12" s="182">
        <f t="shared" si="6"/>
        <v>16.125638251758485</v>
      </c>
      <c r="AC12" s="7">
        <v>301783</v>
      </c>
      <c r="AD12" s="182">
        <f t="shared" si="7"/>
        <v>16.828301064447214</v>
      </c>
      <c r="AE12" s="7">
        <v>302483</v>
      </c>
      <c r="AF12" s="182">
        <f t="shared" si="8"/>
        <v>16.924243889990596</v>
      </c>
      <c r="AG12" s="111">
        <v>305803</v>
      </c>
      <c r="AH12" s="275">
        <f t="shared" si="9"/>
        <v>17.136473016708067</v>
      </c>
      <c r="AI12" s="111">
        <v>309497</v>
      </c>
      <c r="AJ12" s="348">
        <f t="shared" si="10"/>
        <v>17.346584645764178</v>
      </c>
      <c r="AK12" s="111">
        <v>308995</v>
      </c>
      <c r="AL12" s="348">
        <f t="shared" si="11"/>
        <v>17.60221082788183</v>
      </c>
    </row>
    <row r="13" spans="1:38" ht="12.75">
      <c r="A13" s="5" t="s">
        <v>207</v>
      </c>
      <c r="B13" s="11">
        <v>4049066</v>
      </c>
      <c r="C13" s="11">
        <v>4057727</v>
      </c>
      <c r="D13" s="11">
        <v>4058682</v>
      </c>
      <c r="E13" s="11">
        <v>4061105</v>
      </c>
      <c r="F13" s="181">
        <v>4058843</v>
      </c>
      <c r="G13" s="11"/>
      <c r="H13" s="11">
        <v>4052860</v>
      </c>
      <c r="I13" s="200">
        <v>4045643</v>
      </c>
      <c r="J13" s="200">
        <v>4028351</v>
      </c>
      <c r="K13" s="191">
        <v>4012675</v>
      </c>
      <c r="L13" s="342">
        <v>3999117</v>
      </c>
      <c r="M13" s="111">
        <v>4003745</v>
      </c>
      <c r="N13" s="111">
        <v>3990278</v>
      </c>
      <c r="O13" s="7">
        <v>50867</v>
      </c>
      <c r="P13" s="182">
        <f t="shared" si="0"/>
        <v>12.562650250699791</v>
      </c>
      <c r="Q13" s="7">
        <v>54797</v>
      </c>
      <c r="R13" s="182">
        <f t="shared" si="1"/>
        <v>13.504358474584416</v>
      </c>
      <c r="S13" s="7">
        <v>58012</v>
      </c>
      <c r="T13" s="182">
        <f t="shared" si="2"/>
        <v>14.293309995707967</v>
      </c>
      <c r="U13" s="7">
        <v>60798</v>
      </c>
      <c r="V13" s="182">
        <f t="shared" si="3"/>
        <v>14.97080228164502</v>
      </c>
      <c r="W13" s="7">
        <v>63349</v>
      </c>
      <c r="X13" s="182">
        <f t="shared" si="4"/>
        <v>15.607649766201845</v>
      </c>
      <c r="Y13" s="7">
        <v>65953</v>
      </c>
      <c r="Z13" s="182">
        <f t="shared" si="5"/>
        <v>16.273199666408413</v>
      </c>
      <c r="AA13" s="7">
        <v>66194</v>
      </c>
      <c r="AB13" s="182">
        <f t="shared" si="6"/>
        <v>16.36179959526829</v>
      </c>
      <c r="AC13" s="7">
        <v>66933</v>
      </c>
      <c r="AD13" s="182">
        <f t="shared" si="7"/>
        <v>16.61548360607107</v>
      </c>
      <c r="AE13" s="7">
        <v>69322</v>
      </c>
      <c r="AF13" s="182">
        <f t="shared" si="8"/>
        <v>17.27575744360059</v>
      </c>
      <c r="AG13" s="111">
        <v>71882</v>
      </c>
      <c r="AH13" s="275">
        <f t="shared" si="9"/>
        <v>17.953690856935193</v>
      </c>
      <c r="AI13" s="111">
        <v>65875</v>
      </c>
      <c r="AJ13" s="348">
        <f t="shared" si="10"/>
        <v>16.47238627927115</v>
      </c>
      <c r="AK13" s="111">
        <v>65456</v>
      </c>
      <c r="AL13" s="348">
        <f t="shared" si="11"/>
        <v>16.403869605075133</v>
      </c>
    </row>
    <row r="14" spans="1:38" ht="12.75">
      <c r="A14" s="5" t="s">
        <v>326</v>
      </c>
      <c r="B14" s="11">
        <v>1066470</v>
      </c>
      <c r="C14" s="11">
        <v>1064988</v>
      </c>
      <c r="D14" s="11">
        <v>1061376</v>
      </c>
      <c r="E14" s="11">
        <v>1056417</v>
      </c>
      <c r="F14" s="181">
        <v>1050293</v>
      </c>
      <c r="G14" s="11"/>
      <c r="H14" s="11">
        <v>1043167</v>
      </c>
      <c r="I14" s="200">
        <v>1036598</v>
      </c>
      <c r="J14" s="200">
        <v>1030324</v>
      </c>
      <c r="K14" s="191">
        <v>1022585</v>
      </c>
      <c r="L14" s="342">
        <v>1013352</v>
      </c>
      <c r="M14" s="111">
        <v>1017567</v>
      </c>
      <c r="N14" s="111">
        <v>994287</v>
      </c>
      <c r="O14" s="7">
        <v>15644</v>
      </c>
      <c r="P14" s="182">
        <f t="shared" si="0"/>
        <v>14.668954588502256</v>
      </c>
      <c r="Q14" s="7">
        <v>17429</v>
      </c>
      <c r="R14" s="182">
        <f t="shared" si="1"/>
        <v>16.365442615315853</v>
      </c>
      <c r="S14" s="7">
        <v>19331</v>
      </c>
      <c r="T14" s="182">
        <f t="shared" si="2"/>
        <v>18.213149722624216</v>
      </c>
      <c r="U14" s="7">
        <v>20602</v>
      </c>
      <c r="V14" s="182">
        <f t="shared" si="3"/>
        <v>19.501768714437574</v>
      </c>
      <c r="W14" s="7">
        <v>21768</v>
      </c>
      <c r="X14" s="182">
        <f t="shared" si="4"/>
        <v>20.72564512950196</v>
      </c>
      <c r="Y14" s="7">
        <v>22613</v>
      </c>
      <c r="Z14" s="182">
        <f t="shared" si="5"/>
        <v>21.67725781202818</v>
      </c>
      <c r="AA14" s="7">
        <v>23066</v>
      </c>
      <c r="AB14" s="182">
        <f t="shared" si="6"/>
        <v>22.251634674193852</v>
      </c>
      <c r="AC14" s="7">
        <v>19289</v>
      </c>
      <c r="AD14" s="182">
        <f t="shared" si="7"/>
        <v>18.721295437163455</v>
      </c>
      <c r="AE14" s="7">
        <v>19948</v>
      </c>
      <c r="AF14" s="182">
        <f t="shared" si="8"/>
        <v>19.507424810651436</v>
      </c>
      <c r="AG14" s="111">
        <v>20192</v>
      </c>
      <c r="AH14" s="275">
        <f t="shared" si="9"/>
        <v>19.84341080243365</v>
      </c>
      <c r="AI14" s="111">
        <v>20532</v>
      </c>
      <c r="AJ14" s="348">
        <f t="shared" si="10"/>
        <v>20.261468867678754</v>
      </c>
      <c r="AK14" s="111">
        <v>20833</v>
      </c>
      <c r="AL14" s="348">
        <f t="shared" si="11"/>
        <v>20.95270279104524</v>
      </c>
    </row>
    <row r="15" spans="1:38" ht="12.75">
      <c r="A15" s="5" t="s">
        <v>327</v>
      </c>
      <c r="B15" s="11">
        <v>4384192</v>
      </c>
      <c r="C15" s="11">
        <v>4349059</v>
      </c>
      <c r="D15" s="11">
        <v>4321437</v>
      </c>
      <c r="E15" s="11">
        <v>4296284</v>
      </c>
      <c r="F15" s="181">
        <v>4273754</v>
      </c>
      <c r="G15" s="11"/>
      <c r="H15" s="11">
        <v>4249774</v>
      </c>
      <c r="I15" s="200">
        <v>4220200</v>
      </c>
      <c r="J15" s="200">
        <v>4192801</v>
      </c>
      <c r="K15" s="191">
        <v>4168732</v>
      </c>
      <c r="L15" s="342">
        <v>4137051</v>
      </c>
      <c r="M15" s="111">
        <v>4149477</v>
      </c>
      <c r="N15" s="111">
        <v>4050204</v>
      </c>
      <c r="O15" s="7">
        <v>57271</v>
      </c>
      <c r="P15" s="182">
        <f t="shared" si="0"/>
        <v>13.063068405763252</v>
      </c>
      <c r="Q15" s="11">
        <v>60586</v>
      </c>
      <c r="R15" s="182">
        <f t="shared" si="1"/>
        <v>13.930829634640505</v>
      </c>
      <c r="S15" s="11">
        <v>63509</v>
      </c>
      <c r="T15" s="182">
        <f t="shared" si="2"/>
        <v>14.696268856864046</v>
      </c>
      <c r="U15" s="11">
        <v>65325</v>
      </c>
      <c r="V15" s="182">
        <f t="shared" si="3"/>
        <v>15.205000414311531</v>
      </c>
      <c r="W15" s="11">
        <v>66857</v>
      </c>
      <c r="X15" s="182">
        <f t="shared" si="4"/>
        <v>15.64362384919675</v>
      </c>
      <c r="Y15" s="11">
        <v>69213</v>
      </c>
      <c r="Z15" s="182">
        <f t="shared" si="5"/>
        <v>16.286277811478918</v>
      </c>
      <c r="AA15" s="11">
        <v>69183</v>
      </c>
      <c r="AB15" s="182">
        <f t="shared" si="6"/>
        <v>16.393298895786927</v>
      </c>
      <c r="AC15" s="11">
        <v>70829</v>
      </c>
      <c r="AD15" s="182">
        <f t="shared" si="7"/>
        <v>16.893003030670904</v>
      </c>
      <c r="AE15" s="11">
        <v>73747</v>
      </c>
      <c r="AF15" s="182">
        <f t="shared" si="8"/>
        <v>17.690511167424532</v>
      </c>
      <c r="AG15" s="111">
        <v>74971</v>
      </c>
      <c r="AH15" s="275">
        <f t="shared" si="9"/>
        <v>18.067578155030137</v>
      </c>
      <c r="AI15" s="111">
        <v>75509</v>
      </c>
      <c r="AJ15" s="348">
        <f t="shared" si="10"/>
        <v>18.25189005405058</v>
      </c>
      <c r="AK15" s="111">
        <v>74460</v>
      </c>
      <c r="AL15" s="348">
        <f t="shared" si="11"/>
        <v>18.38425916324215</v>
      </c>
    </row>
    <row r="16" spans="1:38" ht="25.5">
      <c r="A16" s="5" t="s">
        <v>328</v>
      </c>
      <c r="B16" s="11">
        <v>2580626</v>
      </c>
      <c r="C16" s="11">
        <v>2548911</v>
      </c>
      <c r="D16" s="11">
        <v>2522941</v>
      </c>
      <c r="E16" s="11">
        <v>2494437</v>
      </c>
      <c r="F16" s="181">
        <v>2469716</v>
      </c>
      <c r="G16" s="11"/>
      <c r="H16" s="11">
        <v>2441787</v>
      </c>
      <c r="I16" s="200">
        <v>2412472</v>
      </c>
      <c r="J16" s="200">
        <v>2381872</v>
      </c>
      <c r="K16" s="191">
        <v>2356219</v>
      </c>
      <c r="L16" s="342">
        <v>2313280</v>
      </c>
      <c r="M16" s="111">
        <v>2335006</v>
      </c>
      <c r="N16" s="111">
        <v>2259393</v>
      </c>
      <c r="O16" s="7">
        <v>33847</v>
      </c>
      <c r="P16" s="182">
        <f t="shared" si="0"/>
        <v>13.115809884888396</v>
      </c>
      <c r="Q16" s="11">
        <v>36613</v>
      </c>
      <c r="R16" s="182">
        <f t="shared" si="1"/>
        <v>14.364173562748954</v>
      </c>
      <c r="S16" s="11">
        <v>39056</v>
      </c>
      <c r="T16" s="182">
        <f t="shared" si="2"/>
        <v>15.48034615157469</v>
      </c>
      <c r="U16" s="11">
        <v>40910</v>
      </c>
      <c r="V16" s="182">
        <f t="shared" si="3"/>
        <v>16.400494380094585</v>
      </c>
      <c r="W16" s="11">
        <v>43823</v>
      </c>
      <c r="X16" s="182">
        <f t="shared" si="4"/>
        <v>17.744145480694947</v>
      </c>
      <c r="Y16" s="11">
        <v>46501</v>
      </c>
      <c r="Z16" s="182">
        <f t="shared" si="5"/>
        <v>19.043839614184204</v>
      </c>
      <c r="AA16" s="11">
        <v>46720</v>
      </c>
      <c r="AB16" s="182">
        <f t="shared" si="6"/>
        <v>19.36602787514218</v>
      </c>
      <c r="AC16" s="11">
        <v>45937</v>
      </c>
      <c r="AD16" s="182">
        <f t="shared" si="7"/>
        <v>19.286090940235244</v>
      </c>
      <c r="AE16" s="11">
        <v>47155</v>
      </c>
      <c r="AF16" s="182">
        <f t="shared" si="8"/>
        <v>20.012995396438107</v>
      </c>
      <c r="AG16" s="111">
        <v>47895</v>
      </c>
      <c r="AH16" s="275">
        <f t="shared" si="9"/>
        <v>20.511724595140226</v>
      </c>
      <c r="AI16" s="111">
        <v>46793</v>
      </c>
      <c r="AJ16" s="348">
        <f t="shared" si="10"/>
        <v>20.227987965140407</v>
      </c>
      <c r="AK16" s="111">
        <v>48246</v>
      </c>
      <c r="AL16" s="348">
        <f t="shared" si="11"/>
        <v>21.353522826706108</v>
      </c>
    </row>
    <row r="17" spans="1:38" ht="12.75">
      <c r="A17" s="5" t="s">
        <v>208</v>
      </c>
      <c r="B17" s="11">
        <v>2804249</v>
      </c>
      <c r="C17" s="11">
        <v>2816507</v>
      </c>
      <c r="D17" s="11">
        <v>2823171</v>
      </c>
      <c r="E17" s="11">
        <v>2828760</v>
      </c>
      <c r="F17" s="181">
        <v>2832950</v>
      </c>
      <c r="G17" s="11"/>
      <c r="H17" s="11">
        <v>2834254</v>
      </c>
      <c r="I17" s="200">
        <v>2837373</v>
      </c>
      <c r="J17" s="200">
        <v>2834260</v>
      </c>
      <c r="K17" s="191">
        <v>2832027</v>
      </c>
      <c r="L17" s="342">
        <v>2837641</v>
      </c>
      <c r="M17" s="111">
        <v>2834259</v>
      </c>
      <c r="N17" s="111">
        <v>2806531</v>
      </c>
      <c r="O17" s="7">
        <v>36840</v>
      </c>
      <c r="P17" s="182">
        <f t="shared" si="0"/>
        <v>13.137207145299865</v>
      </c>
      <c r="Q17" s="11">
        <v>39300</v>
      </c>
      <c r="R17" s="182">
        <f t="shared" si="1"/>
        <v>13.9534536928188</v>
      </c>
      <c r="S17" s="11">
        <v>40504</v>
      </c>
      <c r="T17" s="182">
        <f t="shared" si="2"/>
        <v>14.34698783743528</v>
      </c>
      <c r="U17" s="11">
        <v>42560</v>
      </c>
      <c r="V17" s="182">
        <f t="shared" si="3"/>
        <v>15.045461615690268</v>
      </c>
      <c r="W17" s="11">
        <v>42105</v>
      </c>
      <c r="X17" s="182">
        <f t="shared" si="4"/>
        <v>14.862599057519548</v>
      </c>
      <c r="Y17" s="11">
        <v>44143</v>
      </c>
      <c r="Z17" s="182">
        <f t="shared" si="5"/>
        <v>15.5748214521352</v>
      </c>
      <c r="AA17" s="11">
        <v>46256</v>
      </c>
      <c r="AB17" s="182">
        <f t="shared" si="6"/>
        <v>16.302403667053994</v>
      </c>
      <c r="AC17" s="11">
        <v>49100</v>
      </c>
      <c r="AD17" s="182">
        <f t="shared" si="7"/>
        <v>17.323745880759</v>
      </c>
      <c r="AE17" s="11">
        <v>49782</v>
      </c>
      <c r="AF17" s="182">
        <f t="shared" si="8"/>
        <v>17.57822224152524</v>
      </c>
      <c r="AG17" s="111">
        <v>52582</v>
      </c>
      <c r="AH17" s="275">
        <f t="shared" si="9"/>
        <v>18.552291798314833</v>
      </c>
      <c r="AI17" s="111">
        <v>51137</v>
      </c>
      <c r="AJ17" s="348">
        <f t="shared" si="10"/>
        <v>18.02095472965044</v>
      </c>
      <c r="AK17" s="111">
        <v>52250</v>
      </c>
      <c r="AL17" s="348">
        <f t="shared" si="11"/>
        <v>18.617289458053374</v>
      </c>
    </row>
    <row r="18" spans="1:38" ht="12.75">
      <c r="A18" s="5" t="s">
        <v>329</v>
      </c>
      <c r="B18" s="11">
        <v>2411387</v>
      </c>
      <c r="C18" s="11">
        <v>2392040</v>
      </c>
      <c r="D18" s="11">
        <v>2373157</v>
      </c>
      <c r="E18" s="11">
        <v>2355280</v>
      </c>
      <c r="F18" s="181">
        <v>2334575</v>
      </c>
      <c r="G18" s="11"/>
      <c r="H18" s="11">
        <v>2311140</v>
      </c>
      <c r="I18" s="200">
        <v>2289219</v>
      </c>
      <c r="J18" s="200">
        <v>2267763</v>
      </c>
      <c r="K18" s="191">
        <v>2249882</v>
      </c>
      <c r="L18" s="342">
        <v>2221222</v>
      </c>
      <c r="M18" s="111">
        <v>2235025</v>
      </c>
      <c r="N18" s="111">
        <v>2170460</v>
      </c>
      <c r="O18" s="7">
        <v>26551</v>
      </c>
      <c r="P18" s="182">
        <f t="shared" si="0"/>
        <v>11.010675598732181</v>
      </c>
      <c r="Q18" s="11">
        <v>28739</v>
      </c>
      <c r="R18" s="182">
        <f t="shared" si="1"/>
        <v>12.014431196802729</v>
      </c>
      <c r="S18" s="11">
        <v>30632</v>
      </c>
      <c r="T18" s="182">
        <f t="shared" si="2"/>
        <v>12.907700586181193</v>
      </c>
      <c r="U18" s="11">
        <v>33613</v>
      </c>
      <c r="V18" s="182">
        <f t="shared" si="3"/>
        <v>14.271339288746985</v>
      </c>
      <c r="W18" s="11">
        <v>35217</v>
      </c>
      <c r="X18" s="182">
        <f t="shared" si="4"/>
        <v>15.084972639559663</v>
      </c>
      <c r="Y18" s="11">
        <v>36224</v>
      </c>
      <c r="Z18" s="182">
        <f t="shared" si="5"/>
        <v>15.673650233218238</v>
      </c>
      <c r="AA18" s="11">
        <v>37332</v>
      </c>
      <c r="AB18" s="182">
        <f t="shared" si="6"/>
        <v>16.30774513054452</v>
      </c>
      <c r="AC18" s="11">
        <v>38565</v>
      </c>
      <c r="AD18" s="182">
        <f t="shared" si="7"/>
        <v>17.00574530936434</v>
      </c>
      <c r="AE18" s="11">
        <v>38710</v>
      </c>
      <c r="AF18" s="182">
        <f t="shared" si="8"/>
        <v>17.205346769297233</v>
      </c>
      <c r="AG18" s="111">
        <v>40454</v>
      </c>
      <c r="AH18" s="275">
        <f t="shared" si="9"/>
        <v>18.100021252558697</v>
      </c>
      <c r="AI18" s="111">
        <v>39885</v>
      </c>
      <c r="AJ18" s="348">
        <f t="shared" si="10"/>
        <v>17.956332145098507</v>
      </c>
      <c r="AK18" s="111">
        <v>39983</v>
      </c>
      <c r="AL18" s="348">
        <f t="shared" si="11"/>
        <v>18.42144061627489</v>
      </c>
    </row>
    <row r="19" spans="1:38" ht="12.75">
      <c r="A19" s="183"/>
      <c r="B19" s="183"/>
      <c r="C19" s="183"/>
      <c r="D19" s="183"/>
      <c r="E19" s="184"/>
      <c r="F19" s="185"/>
      <c r="G19" s="183"/>
      <c r="H19" s="183"/>
      <c r="I19" s="201"/>
      <c r="J19" s="201"/>
      <c r="K19" s="190"/>
      <c r="L19" s="340"/>
      <c r="M19" s="190"/>
      <c r="N19" s="190"/>
      <c r="O19" s="12"/>
      <c r="P19" s="182"/>
      <c r="Q19" s="12"/>
      <c r="R19" s="182"/>
      <c r="S19" s="12"/>
      <c r="T19" s="182"/>
      <c r="U19" s="12"/>
      <c r="V19" s="182"/>
      <c r="W19" s="12"/>
      <c r="X19" s="182"/>
      <c r="Y19" s="12"/>
      <c r="Z19" s="182"/>
      <c r="AA19" s="12"/>
      <c r="AB19" s="182"/>
      <c r="AC19" s="12"/>
      <c r="AD19" s="182"/>
      <c r="AE19" s="12"/>
      <c r="AF19" s="182"/>
      <c r="AG19" s="111"/>
      <c r="AH19" s="275"/>
      <c r="AI19" s="111"/>
      <c r="AJ19" s="348"/>
      <c r="AK19" s="111"/>
      <c r="AL19" s="348"/>
    </row>
    <row r="20" spans="1:38" ht="12.75">
      <c r="A20" s="186" t="s">
        <v>330</v>
      </c>
      <c r="B20" s="11">
        <f>SUM(B3:B19)</f>
        <v>82440309</v>
      </c>
      <c r="C20" s="11">
        <f>SUM(C3:C19)</f>
        <v>82536680</v>
      </c>
      <c r="D20" s="11">
        <f>SUM(D3:D19)</f>
        <v>82531671</v>
      </c>
      <c r="E20" s="187">
        <v>82500849</v>
      </c>
      <c r="F20" s="11">
        <f>SUM(F3:F19)</f>
        <v>82437995</v>
      </c>
      <c r="G20" s="183"/>
      <c r="H20" s="11">
        <f>SUM(H3:H19)</f>
        <v>82314906</v>
      </c>
      <c r="I20" s="200">
        <f>SUM(I3:I19)</f>
        <v>82217837</v>
      </c>
      <c r="J20" s="200">
        <f>SUM(J3:J19)</f>
        <v>82002356</v>
      </c>
      <c r="K20" s="191">
        <v>81802257</v>
      </c>
      <c r="L20" s="341">
        <f>SUM(L3:L19)</f>
        <v>81843743</v>
      </c>
      <c r="M20" s="191">
        <f>SUM(M3:M19)</f>
        <v>81751602</v>
      </c>
      <c r="N20" s="191">
        <f>SUM(N3:N19)</f>
        <v>80523746</v>
      </c>
      <c r="O20" s="13">
        <f>SUM(O3:O19)</f>
        <v>986392</v>
      </c>
      <c r="P20" s="182">
        <f>SUM(O20/B20*1000)</f>
        <v>11.964923615218375</v>
      </c>
      <c r="Q20" s="13">
        <f>SUM(Q3:Q19)</f>
        <v>1047406</v>
      </c>
      <c r="R20" s="182">
        <f>SUM(Q20/C20*1000)</f>
        <v>12.690188168460374</v>
      </c>
      <c r="S20" s="13">
        <f>SUM(S3:S19)</f>
        <v>1100626</v>
      </c>
      <c r="T20" s="182">
        <f>(S20/D20*1000)</f>
        <v>13.33580171907582</v>
      </c>
      <c r="U20" s="13">
        <f>SUM(U3:U19)</f>
        <v>1157819</v>
      </c>
      <c r="V20" s="182">
        <f>(U20/E20*1000)</f>
        <v>14.034025274091421</v>
      </c>
      <c r="W20" s="13">
        <f>SUM(W3:W19)</f>
        <v>1198373</v>
      </c>
      <c r="X20" s="182">
        <f>(W20/F20*1000)</f>
        <v>14.536658733633685</v>
      </c>
      <c r="Y20" s="13">
        <f>SUM(Y3:Y19)</f>
        <v>1226638</v>
      </c>
      <c r="Z20" s="182">
        <f>(Y20/H20*1000)</f>
        <v>14.901772468767687</v>
      </c>
      <c r="AA20" s="13">
        <f>SUM(AA3:AA19)</f>
        <v>1242180</v>
      </c>
      <c r="AB20" s="182">
        <f>(AA20/I20*1000)</f>
        <v>15.108400382753926</v>
      </c>
      <c r="AC20" s="13">
        <f>SUM(AC3:AC19)</f>
        <v>1273265</v>
      </c>
      <c r="AD20" s="182">
        <f>(AC20/J20*1000)</f>
        <v>15.527175828948135</v>
      </c>
      <c r="AE20" s="13">
        <f>SUM(AE3:AE19)</f>
        <v>1291410</v>
      </c>
      <c r="AF20" s="182">
        <f t="shared" si="8"/>
        <v>15.786972723747708</v>
      </c>
      <c r="AG20" s="111">
        <f>SUM(AG3:AG19)</f>
        <v>1314051.0618701617</v>
      </c>
      <c r="AH20" s="275">
        <f t="shared" si="9"/>
        <v>16.073704119830722</v>
      </c>
      <c r="AI20" s="111">
        <f>SUM(AI3:AI19)</f>
        <v>1319361</v>
      </c>
      <c r="AJ20" s="348">
        <f t="shared" si="10"/>
        <v>16.12048706032421</v>
      </c>
      <c r="AK20" s="111">
        <f>SUM(AK3:AK19)</f>
        <v>1325013</v>
      </c>
      <c r="AL20" s="348">
        <f>AK20/N20*1000</f>
        <v>16.45493492068787</v>
      </c>
    </row>
    <row r="21" spans="1:38" ht="26.25" customHeight="1">
      <c r="A21" s="337" t="s">
        <v>331</v>
      </c>
      <c r="B21" s="188"/>
      <c r="C21" s="188"/>
      <c r="D21" s="188"/>
      <c r="E21" s="19"/>
      <c r="F21" s="19"/>
      <c r="G21" s="19"/>
      <c r="H21" s="19"/>
      <c r="I21" s="20" t="s">
        <v>331</v>
      </c>
      <c r="J21" s="136"/>
      <c r="K21" s="136"/>
      <c r="L21" s="136"/>
      <c r="M21" s="136"/>
      <c r="N21" s="136"/>
      <c r="O21" s="14">
        <v>61678</v>
      </c>
      <c r="P21" s="15">
        <v>0.0667</v>
      </c>
      <c r="Q21" s="14">
        <f>Q20-O20</f>
        <v>61014</v>
      </c>
      <c r="R21" s="189">
        <f>Q21/O20</f>
        <v>0.061855732812107156</v>
      </c>
      <c r="S21" s="14">
        <f>S20-Q20</f>
        <v>53220</v>
      </c>
      <c r="T21" s="189">
        <f>S21/Q20</f>
        <v>0.05081124224990118</v>
      </c>
      <c r="U21" s="14">
        <f>U20-S20</f>
        <v>57193</v>
      </c>
      <c r="V21" s="189">
        <f>U21/S20</f>
        <v>0.05196406408716494</v>
      </c>
      <c r="W21" s="14">
        <f>W20-U20</f>
        <v>40554</v>
      </c>
      <c r="X21" s="189">
        <f>W21/U20</f>
        <v>0.035026200122817125</v>
      </c>
      <c r="Y21" s="14">
        <f>Y20-W20</f>
        <v>28265</v>
      </c>
      <c r="Z21" s="189">
        <f>Y21/W20</f>
        <v>0.02358614554900686</v>
      </c>
      <c r="AA21" s="14">
        <f>AA20-Y20</f>
        <v>15542</v>
      </c>
      <c r="AB21" s="189">
        <f>AA21/Y20</f>
        <v>0.01267040479750342</v>
      </c>
      <c r="AC21" s="14">
        <f>AC20-AA20</f>
        <v>31085</v>
      </c>
      <c r="AD21" s="189">
        <f>AC21/AA20</f>
        <v>0.025024553607367692</v>
      </c>
      <c r="AE21" s="14">
        <f>AE20-AC20</f>
        <v>18145</v>
      </c>
      <c r="AF21" s="189">
        <f>AE21/AC20</f>
        <v>0.014250764766172007</v>
      </c>
      <c r="AG21" s="14">
        <f>AG20-AE20</f>
        <v>22641.061870161677</v>
      </c>
      <c r="AH21" s="189">
        <f>AG21/AE20</f>
        <v>0.0175320478160783</v>
      </c>
      <c r="AI21" s="14">
        <f>AI20-AG20</f>
        <v>5309.938129838323</v>
      </c>
      <c r="AJ21" s="189">
        <f>AI21/AG20</f>
        <v>0.0040408917765198575</v>
      </c>
      <c r="AK21" s="14">
        <f>AK20-AI20</f>
        <v>5652</v>
      </c>
      <c r="AL21" s="189">
        <f>AK21/AI20</f>
        <v>0.004283891974978796</v>
      </c>
    </row>
    <row r="24" ht="12.75">
      <c r="A24" t="s">
        <v>293</v>
      </c>
    </row>
    <row r="25" ht="12.75">
      <c r="A25" t="s">
        <v>137</v>
      </c>
    </row>
    <row r="27" ht="3" customHeight="1"/>
    <row r="28" ht="0.75" customHeight="1" hidden="1"/>
    <row r="29" ht="12.75" hidden="1"/>
    <row r="30" ht="12.75">
      <c r="A30" t="s">
        <v>98</v>
      </c>
    </row>
    <row r="31" ht="12.75">
      <c r="A31" t="s">
        <v>99</v>
      </c>
    </row>
    <row r="32" ht="12.75">
      <c r="A32" t="s">
        <v>166</v>
      </c>
    </row>
    <row r="33" ht="12.75">
      <c r="A33" t="s">
        <v>433</v>
      </c>
    </row>
    <row r="37" spans="1:17" ht="12.75">
      <c r="A37" s="343"/>
      <c r="B37" s="344"/>
      <c r="C37" s="345"/>
      <c r="D37" s="344"/>
      <c r="E37" s="345"/>
      <c r="F37" s="344"/>
      <c r="G37" s="345"/>
      <c r="H37" s="344"/>
      <c r="I37" s="345"/>
      <c r="J37" s="344"/>
      <c r="K37" s="345"/>
      <c r="L37" s="344"/>
      <c r="M37" s="346"/>
      <c r="N37" s="346"/>
      <c r="O37" s="347">
        <v>46793</v>
      </c>
      <c r="P37" s="346">
        <v>51137</v>
      </c>
      <c r="Q37" s="347">
        <v>39885</v>
      </c>
    </row>
    <row r="38" spans="1:30" ht="12.75">
      <c r="A38" s="343"/>
      <c r="B38" s="344"/>
      <c r="C38" s="345"/>
      <c r="D38" s="344"/>
      <c r="E38" s="345"/>
      <c r="F38" s="344"/>
      <c r="G38" s="345"/>
      <c r="H38" s="344"/>
      <c r="I38" s="345"/>
      <c r="J38" s="344"/>
      <c r="K38" s="345"/>
      <c r="L38" s="344"/>
      <c r="M38" s="346"/>
      <c r="N38" s="346"/>
      <c r="O38" s="347">
        <v>46793</v>
      </c>
      <c r="P38" s="346">
        <v>51137</v>
      </c>
      <c r="Q38" s="347">
        <v>39885</v>
      </c>
      <c r="R38" s="170"/>
      <c r="S38" s="170"/>
      <c r="T38" s="170"/>
      <c r="U38" s="170"/>
      <c r="V38" s="170"/>
      <c r="W38" s="110"/>
      <c r="X38" s="110"/>
      <c r="Y38" s="110"/>
      <c r="Z38" s="110"/>
      <c r="AA38" s="110"/>
      <c r="AB38" s="110"/>
      <c r="AC38" s="110"/>
      <c r="AD38" s="110"/>
    </row>
    <row r="39" spans="1:30" ht="12.75">
      <c r="A39" s="141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10"/>
      <c r="X39" s="110"/>
      <c r="Y39" s="110"/>
      <c r="Z39" s="110"/>
      <c r="AA39" s="110"/>
      <c r="AB39" s="110"/>
      <c r="AC39" s="110"/>
      <c r="AD39" s="110"/>
    </row>
    <row r="40" spans="1:30" ht="18" customHeight="1">
      <c r="A40" s="90"/>
      <c r="B40" s="176"/>
      <c r="C40" s="177"/>
      <c r="D40" s="177"/>
      <c r="E40" s="177"/>
      <c r="F40" s="177"/>
      <c r="G40" s="177"/>
      <c r="H40" s="178"/>
      <c r="I40" s="178"/>
      <c r="J40" s="178"/>
      <c r="K40" s="178"/>
      <c r="L40" s="178"/>
      <c r="M40" s="178"/>
      <c r="N40" s="178"/>
      <c r="O40" s="178"/>
      <c r="P40" s="178"/>
      <c r="Q40" s="179"/>
      <c r="R40" s="178"/>
      <c r="S40" s="178"/>
      <c r="T40" s="178"/>
      <c r="U40" s="178"/>
      <c r="V40" s="178"/>
      <c r="W40" s="163"/>
      <c r="X40" s="110"/>
      <c r="Y40" s="110"/>
      <c r="Z40" s="110"/>
      <c r="AA40" s="110"/>
      <c r="AB40" s="110"/>
      <c r="AC40" s="110"/>
      <c r="AD40" s="110"/>
    </row>
    <row r="41" spans="2:30" ht="12.75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1"/>
      <c r="S41" s="171"/>
      <c r="T41" s="171"/>
      <c r="U41" s="171"/>
      <c r="V41" s="173"/>
      <c r="W41" s="163"/>
      <c r="X41" s="110"/>
      <c r="Y41" s="110"/>
      <c r="Z41" s="110"/>
      <c r="AA41" s="110"/>
      <c r="AB41" s="110"/>
      <c r="AC41" s="110"/>
      <c r="AD41" s="110"/>
    </row>
    <row r="42" spans="2:30" ht="12.75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1"/>
      <c r="S42" s="171"/>
      <c r="T42" s="174"/>
      <c r="U42" s="171"/>
      <c r="V42" s="173"/>
      <c r="W42" s="163"/>
      <c r="X42" s="110"/>
      <c r="Y42" s="110"/>
      <c r="Z42" s="110"/>
      <c r="AA42" s="110"/>
      <c r="AB42" s="110"/>
      <c r="AC42" s="110"/>
      <c r="AD42" s="110"/>
    </row>
    <row r="43" spans="2:30" ht="12.75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1"/>
      <c r="S43" s="171"/>
      <c r="T43" s="171"/>
      <c r="U43" s="171"/>
      <c r="V43" s="173"/>
      <c r="W43" s="163"/>
      <c r="X43" s="110"/>
      <c r="Y43" s="110"/>
      <c r="Z43" s="110"/>
      <c r="AA43" s="110"/>
      <c r="AB43" s="110"/>
      <c r="AC43" s="110"/>
      <c r="AD43" s="110"/>
    </row>
    <row r="44" spans="2:23" ht="12.75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  <c r="S44" s="168"/>
      <c r="T44" s="168"/>
      <c r="U44" s="168"/>
      <c r="V44" s="169"/>
      <c r="W44" s="90"/>
    </row>
    <row r="45" spans="2:23" ht="12.75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8"/>
      <c r="S45" s="168"/>
      <c r="T45" s="168"/>
      <c r="U45" s="168"/>
      <c r="V45" s="169"/>
      <c r="W45" s="9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78"/>
  <sheetViews>
    <sheetView zoomScale="200" zoomScaleNormal="200" zoomScaleSheetLayoutView="100" zoomScalePageLayoutView="0" workbookViewId="0" topLeftCell="A1">
      <selection activeCell="R4" sqref="R4:U19"/>
    </sheetView>
  </sheetViews>
  <sheetFormatPr defaultColWidth="11.421875" defaultRowHeight="12.75"/>
  <cols>
    <col min="1" max="1" width="13.8515625" style="0" customWidth="1"/>
    <col min="2" max="2" width="13.421875" style="0" hidden="1" customWidth="1"/>
    <col min="3" max="3" width="0.13671875" style="0" hidden="1" customWidth="1"/>
    <col min="4" max="5" width="10.7109375" style="0" hidden="1" customWidth="1"/>
    <col min="6" max="6" width="10.421875" style="0" hidden="1" customWidth="1"/>
    <col min="7" max="7" width="0.13671875" style="0" hidden="1" customWidth="1"/>
    <col min="8" max="9" width="11.00390625" style="0" hidden="1" customWidth="1"/>
    <col min="10" max="10" width="10.8515625" style="0" hidden="1" customWidth="1"/>
    <col min="11" max="11" width="10.8515625" style="0" customWidth="1"/>
    <col min="12" max="12" width="11.28125" style="0" customWidth="1"/>
    <col min="13" max="13" width="11.140625" style="0" customWidth="1"/>
    <col min="14" max="14" width="11.421875" style="0" hidden="1" customWidth="1"/>
    <col min="15" max="15" width="14.8515625" style="0" hidden="1" customWidth="1"/>
    <col min="16" max="17" width="14.7109375" style="0" hidden="1" customWidth="1"/>
    <col min="18" max="18" width="14.8515625" style="0" customWidth="1"/>
    <col min="19" max="19" width="14.28125" style="0" hidden="1" customWidth="1"/>
    <col min="20" max="20" width="12.28125" style="0" hidden="1" customWidth="1"/>
    <col min="21" max="21" width="14.7109375" style="0" customWidth="1"/>
    <col min="22" max="22" width="11.140625" style="0" hidden="1" customWidth="1"/>
    <col min="23" max="23" width="11.421875" style="0" hidden="1" customWidth="1"/>
    <col min="24" max="24" width="11.28125" style="0" customWidth="1"/>
    <col min="25" max="25" width="12.140625" style="0" hidden="1" customWidth="1"/>
    <col min="26" max="26" width="10.28125" style="0" hidden="1" customWidth="1"/>
    <col min="27" max="27" width="11.7109375" style="0" customWidth="1"/>
    <col min="28" max="28" width="11.7109375" style="0" hidden="1" customWidth="1"/>
    <col min="29" max="29" width="11.421875" style="0" hidden="1" customWidth="1"/>
    <col min="30" max="30" width="12.7109375" style="0" customWidth="1"/>
  </cols>
  <sheetData>
    <row r="1" ht="15.75">
      <c r="A1" s="116" t="s">
        <v>114</v>
      </c>
    </row>
    <row r="3" spans="1:31" ht="58.5" customHeight="1">
      <c r="A3" s="3" t="s">
        <v>190</v>
      </c>
      <c r="B3" s="16" t="s">
        <v>338</v>
      </c>
      <c r="C3" s="16" t="s">
        <v>304</v>
      </c>
      <c r="D3" s="16" t="s">
        <v>246</v>
      </c>
      <c r="E3" s="16" t="s">
        <v>165</v>
      </c>
      <c r="F3" s="207" t="s">
        <v>306</v>
      </c>
      <c r="G3" s="78" t="s">
        <v>230</v>
      </c>
      <c r="H3" s="78" t="s">
        <v>151</v>
      </c>
      <c r="I3" s="248" t="s">
        <v>248</v>
      </c>
      <c r="J3" s="248" t="s">
        <v>163</v>
      </c>
      <c r="K3" s="248" t="s">
        <v>429</v>
      </c>
      <c r="L3" s="273" t="s">
        <v>307</v>
      </c>
      <c r="M3" s="273" t="s">
        <v>430</v>
      </c>
      <c r="N3" s="112" t="s">
        <v>113</v>
      </c>
      <c r="O3" s="112" t="s">
        <v>314</v>
      </c>
      <c r="P3" s="112" t="s">
        <v>358</v>
      </c>
      <c r="Q3" s="112" t="s">
        <v>90</v>
      </c>
      <c r="R3" s="112" t="s">
        <v>73</v>
      </c>
      <c r="S3" s="112" t="s">
        <v>21</v>
      </c>
      <c r="T3" s="112" t="s">
        <v>341</v>
      </c>
      <c r="U3" s="112" t="s">
        <v>447</v>
      </c>
      <c r="V3" s="112" t="s">
        <v>359</v>
      </c>
      <c r="W3" s="112" t="s">
        <v>91</v>
      </c>
      <c r="X3" s="112" t="s">
        <v>0</v>
      </c>
      <c r="Y3" s="112" t="s">
        <v>213</v>
      </c>
      <c r="Z3" s="112" t="s">
        <v>198</v>
      </c>
      <c r="AA3" s="112" t="s">
        <v>448</v>
      </c>
      <c r="AB3" s="112" t="s">
        <v>360</v>
      </c>
      <c r="AC3" s="112" t="s">
        <v>92</v>
      </c>
      <c r="AD3" s="112" t="s">
        <v>1</v>
      </c>
      <c r="AE3" s="112" t="s">
        <v>449</v>
      </c>
    </row>
    <row r="4" spans="1:31" ht="12.75">
      <c r="A4" s="5" t="s">
        <v>317</v>
      </c>
      <c r="B4" s="6">
        <v>10738753</v>
      </c>
      <c r="C4" s="212">
        <v>10749506</v>
      </c>
      <c r="D4" s="212">
        <v>10744921</v>
      </c>
      <c r="E4" s="212">
        <v>10753880</v>
      </c>
      <c r="F4" s="342">
        <v>10786227</v>
      </c>
      <c r="G4" s="213">
        <v>98760</v>
      </c>
      <c r="H4" s="27">
        <v>106691</v>
      </c>
      <c r="I4" s="7">
        <v>108114</v>
      </c>
      <c r="J4" s="111">
        <v>108124.06187016172</v>
      </c>
      <c r="K4" s="111">
        <v>10569111</v>
      </c>
      <c r="L4" s="111">
        <v>115212</v>
      </c>
      <c r="M4" s="141">
        <v>116004</v>
      </c>
      <c r="N4" s="214">
        <v>544427.68</v>
      </c>
      <c r="O4" s="214">
        <v>645995.5</v>
      </c>
      <c r="P4" s="214">
        <v>816785.12</v>
      </c>
      <c r="Q4" s="214">
        <v>395329.83</v>
      </c>
      <c r="R4" s="214">
        <v>510049.32</v>
      </c>
      <c r="S4" s="214">
        <f aca="true" t="shared" si="0" ref="S4:T8">N4/B4*1000</f>
        <v>50.69747669957583</v>
      </c>
      <c r="T4" s="214">
        <f t="shared" si="0"/>
        <v>60.09536624287664</v>
      </c>
      <c r="U4" s="214">
        <v>391260.42</v>
      </c>
      <c r="V4" s="214">
        <f aca="true" t="shared" si="1" ref="V4:V19">P4/D4*1000</f>
        <v>76.01592603612443</v>
      </c>
      <c r="W4" s="214">
        <f aca="true" t="shared" si="2" ref="W4:W19">Q4/E4*1000</f>
        <v>36.76159953430762</v>
      </c>
      <c r="X4" s="214">
        <f aca="true" t="shared" si="3" ref="X4:X19">R4/F4*1000</f>
        <v>47.28709306785403</v>
      </c>
      <c r="Y4" s="214">
        <f aca="true" t="shared" si="4" ref="Y4:Z19">S4/G4*1000</f>
        <v>0.5133401852933964</v>
      </c>
      <c r="Z4" s="214">
        <f t="shared" si="4"/>
        <v>0.563265563570279</v>
      </c>
      <c r="AA4" s="214">
        <f>U4/K4*1000</f>
        <v>37.01923652802965</v>
      </c>
      <c r="AB4" s="214">
        <f aca="true" t="shared" si="5" ref="AB4:AB19">P4/I4*100</f>
        <v>755.4850620641175</v>
      </c>
      <c r="AC4" s="214">
        <f aca="true" t="shared" si="6" ref="AC4:AC19">Q4/J4*100</f>
        <v>365.6261364604695</v>
      </c>
      <c r="AD4" s="214">
        <f>R4/L4*100</f>
        <v>442.7050307259661</v>
      </c>
      <c r="AE4" s="214">
        <f>U4/M4*100</f>
        <v>337.28183510913414</v>
      </c>
    </row>
    <row r="5" spans="1:31" ht="12.75">
      <c r="A5" s="5" t="s">
        <v>318</v>
      </c>
      <c r="B5" s="6">
        <v>12492658</v>
      </c>
      <c r="C5" s="212">
        <v>12519728</v>
      </c>
      <c r="D5" s="212">
        <v>12510331</v>
      </c>
      <c r="E5" s="212">
        <v>12538696</v>
      </c>
      <c r="F5" s="342">
        <v>12595891</v>
      </c>
      <c r="G5" s="213">
        <v>177983</v>
      </c>
      <c r="H5" s="27">
        <v>185096</v>
      </c>
      <c r="I5" s="7">
        <v>187181</v>
      </c>
      <c r="J5" s="111">
        <v>189258</v>
      </c>
      <c r="K5" s="111">
        <v>12519571</v>
      </c>
      <c r="L5" s="111">
        <v>189027</v>
      </c>
      <c r="M5" s="111">
        <v>189695</v>
      </c>
      <c r="N5" s="214">
        <v>927781.75</v>
      </c>
      <c r="O5" s="214">
        <v>723804.91</v>
      </c>
      <c r="P5" s="214">
        <v>437137</v>
      </c>
      <c r="Q5" s="214">
        <v>361884.92</v>
      </c>
      <c r="R5" s="214">
        <v>398397.42</v>
      </c>
      <c r="S5" s="214">
        <f t="shared" si="0"/>
        <v>74.26616097230868</v>
      </c>
      <c r="T5" s="214">
        <f t="shared" si="0"/>
        <v>57.8131497744999</v>
      </c>
      <c r="U5" s="214">
        <v>364866</v>
      </c>
      <c r="V5" s="214">
        <f t="shared" si="1"/>
        <v>34.94208106883823</v>
      </c>
      <c r="W5" s="214">
        <f t="shared" si="2"/>
        <v>28.861447793295252</v>
      </c>
      <c r="X5" s="214">
        <f t="shared" si="3"/>
        <v>31.629157476831136</v>
      </c>
      <c r="Y5" s="214">
        <f t="shared" si="4"/>
        <v>0.4172654746369523</v>
      </c>
      <c r="Z5" s="214">
        <f t="shared" si="4"/>
        <v>0.31234143241615103</v>
      </c>
      <c r="AA5" s="214">
        <f aca="true" t="shared" si="7" ref="AA5:AA21">U5/K5*1000</f>
        <v>29.1436503694895</v>
      </c>
      <c r="AB5" s="214">
        <f t="shared" si="5"/>
        <v>233.5370577141911</v>
      </c>
      <c r="AC5" s="214">
        <f t="shared" si="6"/>
        <v>191.21248243138996</v>
      </c>
      <c r="AD5" s="214">
        <f aca="true" t="shared" si="8" ref="AD5:AD19">R5/L5*100</f>
        <v>210.76217683188116</v>
      </c>
      <c r="AE5" s="214">
        <f aca="true" t="shared" si="9" ref="AE5:AE19">U5/M5*100</f>
        <v>192.3434987743483</v>
      </c>
    </row>
    <row r="6" spans="1:31" ht="12.75">
      <c r="A6" s="5" t="s">
        <v>319</v>
      </c>
      <c r="B6" s="6">
        <v>3404037</v>
      </c>
      <c r="C6" s="212">
        <v>3431675</v>
      </c>
      <c r="D6" s="212">
        <v>3442675</v>
      </c>
      <c r="E6" s="212">
        <v>3460725</v>
      </c>
      <c r="F6" s="342">
        <v>3501872</v>
      </c>
      <c r="G6" s="213">
        <v>59741</v>
      </c>
      <c r="H6" s="27">
        <v>57404</v>
      </c>
      <c r="I6" s="7">
        <v>58375</v>
      </c>
      <c r="J6" s="111">
        <v>58245</v>
      </c>
      <c r="K6" s="111">
        <v>3375222</v>
      </c>
      <c r="L6" s="111">
        <v>56316</v>
      </c>
      <c r="M6" s="111">
        <v>56371</v>
      </c>
      <c r="N6" s="214">
        <v>64012</v>
      </c>
      <c r="O6" s="214">
        <v>40639</v>
      </c>
      <c r="P6" s="214">
        <v>43063</v>
      </c>
      <c r="Q6" s="214">
        <v>112361</v>
      </c>
      <c r="R6" s="214">
        <v>132728</v>
      </c>
      <c r="S6" s="214">
        <f t="shared" si="0"/>
        <v>18.80473097090308</v>
      </c>
      <c r="T6" s="214">
        <f t="shared" si="0"/>
        <v>11.842321898198403</v>
      </c>
      <c r="U6" s="214">
        <v>94230</v>
      </c>
      <c r="V6" s="214">
        <f t="shared" si="1"/>
        <v>12.508587072552594</v>
      </c>
      <c r="W6" s="214">
        <f t="shared" si="2"/>
        <v>32.46747430090516</v>
      </c>
      <c r="X6" s="214">
        <f t="shared" si="3"/>
        <v>37.90201355160897</v>
      </c>
      <c r="Y6" s="214">
        <f t="shared" si="4"/>
        <v>0.3147709440903748</v>
      </c>
      <c r="Z6" s="214">
        <f t="shared" si="4"/>
        <v>0.2062978520346736</v>
      </c>
      <c r="AA6" s="214">
        <f t="shared" si="7"/>
        <v>27.918163605238412</v>
      </c>
      <c r="AB6" s="214">
        <f t="shared" si="5"/>
        <v>73.7695931477516</v>
      </c>
      <c r="AC6" s="214">
        <f t="shared" si="6"/>
        <v>192.91097948321746</v>
      </c>
      <c r="AD6" s="214">
        <f t="shared" si="8"/>
        <v>235.68435258185949</v>
      </c>
      <c r="AE6" s="214">
        <f t="shared" si="9"/>
        <v>167.1604193645669</v>
      </c>
    </row>
    <row r="7" spans="1:31" ht="12.75">
      <c r="A7" s="5" t="s">
        <v>320</v>
      </c>
      <c r="B7" s="6">
        <v>2547772</v>
      </c>
      <c r="C7" s="212">
        <v>2522493</v>
      </c>
      <c r="D7" s="212">
        <v>2511525</v>
      </c>
      <c r="E7" s="212">
        <v>2503273</v>
      </c>
      <c r="F7" s="342">
        <v>2495635</v>
      </c>
      <c r="G7" s="213">
        <v>43218</v>
      </c>
      <c r="H7" s="27">
        <v>45450</v>
      </c>
      <c r="I7" s="7">
        <v>45474</v>
      </c>
      <c r="J7" s="111">
        <v>46966</v>
      </c>
      <c r="K7" s="111">
        <v>2449511</v>
      </c>
      <c r="L7" s="111">
        <v>48307</v>
      </c>
      <c r="M7" s="111">
        <v>48613</v>
      </c>
      <c r="N7" s="214">
        <v>530185</v>
      </c>
      <c r="O7" s="214">
        <v>33590.02</v>
      </c>
      <c r="P7" s="214">
        <v>39839.76</v>
      </c>
      <c r="Q7" s="214">
        <v>26542</v>
      </c>
      <c r="R7" s="214">
        <v>15753</v>
      </c>
      <c r="S7" s="214">
        <f t="shared" si="0"/>
        <v>208.09750637027176</v>
      </c>
      <c r="T7" s="214">
        <f t="shared" si="0"/>
        <v>13.31619948994903</v>
      </c>
      <c r="U7" s="214">
        <v>22008</v>
      </c>
      <c r="V7" s="214">
        <f t="shared" si="1"/>
        <v>15.862776599874579</v>
      </c>
      <c r="W7" s="214">
        <f t="shared" si="2"/>
        <v>10.60291865889178</v>
      </c>
      <c r="X7" s="214">
        <f t="shared" si="3"/>
        <v>6.312221138107135</v>
      </c>
      <c r="Y7" s="214">
        <f t="shared" si="4"/>
        <v>4.815065629373681</v>
      </c>
      <c r="Z7" s="214">
        <f t="shared" si="4"/>
        <v>0.2929856873476134</v>
      </c>
      <c r="AA7" s="214">
        <f t="shared" si="7"/>
        <v>8.984650405734042</v>
      </c>
      <c r="AB7" s="214">
        <f t="shared" si="5"/>
        <v>87.60997493072965</v>
      </c>
      <c r="AC7" s="214">
        <f t="shared" si="6"/>
        <v>56.513222331048</v>
      </c>
      <c r="AD7" s="214">
        <f t="shared" si="8"/>
        <v>32.610180719150435</v>
      </c>
      <c r="AE7" s="214">
        <f t="shared" si="9"/>
        <v>45.27184086561208</v>
      </c>
    </row>
    <row r="8" spans="1:31" ht="12" customHeight="1">
      <c r="A8" s="5" t="s">
        <v>321</v>
      </c>
      <c r="B8" s="6">
        <v>663979</v>
      </c>
      <c r="C8" s="212">
        <v>661866</v>
      </c>
      <c r="D8" s="212">
        <v>661716</v>
      </c>
      <c r="E8" s="212">
        <v>660706</v>
      </c>
      <c r="F8" s="342">
        <v>661301</v>
      </c>
      <c r="G8" s="213">
        <v>9206</v>
      </c>
      <c r="H8" s="27">
        <v>9922</v>
      </c>
      <c r="I8" s="7">
        <v>10070</v>
      </c>
      <c r="J8" s="111">
        <v>10232</v>
      </c>
      <c r="K8" s="111">
        <v>654774</v>
      </c>
      <c r="L8" s="111">
        <v>10276</v>
      </c>
      <c r="M8" s="111">
        <v>10267</v>
      </c>
      <c r="N8" s="214">
        <v>23162</v>
      </c>
      <c r="O8" s="214">
        <v>13780</v>
      </c>
      <c r="P8" s="214">
        <v>16839</v>
      </c>
      <c r="Q8" s="214">
        <v>38433</v>
      </c>
      <c r="R8" s="214">
        <v>21491</v>
      </c>
      <c r="S8" s="214">
        <f t="shared" si="0"/>
        <v>34.883633367922776</v>
      </c>
      <c r="T8" s="214">
        <f t="shared" si="0"/>
        <v>20.819924274702128</v>
      </c>
      <c r="U8" s="214">
        <v>50078.54</v>
      </c>
      <c r="V8" s="214">
        <f t="shared" si="1"/>
        <v>25.447472934007944</v>
      </c>
      <c r="W8" s="214">
        <f t="shared" si="2"/>
        <v>58.16959434302095</v>
      </c>
      <c r="X8" s="214">
        <f t="shared" si="3"/>
        <v>32.49806064106965</v>
      </c>
      <c r="Y8" s="214">
        <f t="shared" si="4"/>
        <v>3.7892280434415353</v>
      </c>
      <c r="Z8" s="214">
        <f t="shared" si="4"/>
        <v>2.0983596326045277</v>
      </c>
      <c r="AA8" s="214">
        <f t="shared" si="7"/>
        <v>76.48217552926658</v>
      </c>
      <c r="AB8" s="214">
        <f t="shared" si="5"/>
        <v>167.21946375372394</v>
      </c>
      <c r="AC8" s="214">
        <f t="shared" si="6"/>
        <v>375.61571540265834</v>
      </c>
      <c r="AD8" s="214">
        <f t="shared" si="8"/>
        <v>209.1377968080965</v>
      </c>
      <c r="AE8" s="214">
        <f t="shared" si="9"/>
        <v>487.76215057952663</v>
      </c>
    </row>
    <row r="9" spans="1:31" ht="12.75">
      <c r="A9" s="5" t="s">
        <v>322</v>
      </c>
      <c r="B9" s="6"/>
      <c r="C9" s="212">
        <v>1772100</v>
      </c>
      <c r="D9" s="212">
        <v>1774224</v>
      </c>
      <c r="E9" s="212">
        <v>1786448</v>
      </c>
      <c r="F9" s="342">
        <v>1798836</v>
      </c>
      <c r="G9" s="213"/>
      <c r="H9" s="27">
        <v>24000</v>
      </c>
      <c r="I9" s="7">
        <v>23590</v>
      </c>
      <c r="J9" s="111">
        <v>23836</v>
      </c>
      <c r="K9" s="111">
        <v>1734272</v>
      </c>
      <c r="L9" s="111">
        <v>24358</v>
      </c>
      <c r="M9" s="111">
        <v>25187</v>
      </c>
      <c r="N9" s="214"/>
      <c r="O9" s="214">
        <v>46107</v>
      </c>
      <c r="P9" s="214">
        <v>11208</v>
      </c>
      <c r="Q9" s="214">
        <v>336887</v>
      </c>
      <c r="R9" s="214">
        <v>110842</v>
      </c>
      <c r="S9" s="214"/>
      <c r="T9" s="214">
        <f aca="true" t="shared" si="10" ref="T9:T19">O9/C9*1000</f>
        <v>26.01828339258507</v>
      </c>
      <c r="U9" s="214">
        <v>69039</v>
      </c>
      <c r="V9" s="214">
        <f t="shared" si="1"/>
        <v>6.31712793874956</v>
      </c>
      <c r="W9" s="214">
        <f t="shared" si="2"/>
        <v>188.5792365632809</v>
      </c>
      <c r="X9" s="214">
        <f t="shared" si="3"/>
        <v>61.618735671289656</v>
      </c>
      <c r="Y9" s="214" t="e">
        <f t="shared" si="4"/>
        <v>#DIV/0!</v>
      </c>
      <c r="Z9" s="214">
        <f t="shared" si="4"/>
        <v>1.0840951413577111</v>
      </c>
      <c r="AA9" s="214">
        <f t="shared" si="7"/>
        <v>39.80863440106281</v>
      </c>
      <c r="AB9" s="214">
        <f t="shared" si="5"/>
        <v>47.511657481983896</v>
      </c>
      <c r="AC9" s="214">
        <f t="shared" si="6"/>
        <v>1413.3537506293003</v>
      </c>
      <c r="AD9" s="214">
        <f t="shared" si="8"/>
        <v>455.0537810986124</v>
      </c>
      <c r="AE9" s="214">
        <f t="shared" si="9"/>
        <v>274.10568944296665</v>
      </c>
    </row>
    <row r="10" spans="1:31" ht="12.75">
      <c r="A10" s="5" t="s">
        <v>323</v>
      </c>
      <c r="B10" s="6">
        <v>6075359</v>
      </c>
      <c r="C10" s="212">
        <v>6064953</v>
      </c>
      <c r="D10" s="212">
        <v>6061951</v>
      </c>
      <c r="E10" s="212">
        <v>6067021</v>
      </c>
      <c r="F10" s="342">
        <v>6092126</v>
      </c>
      <c r="G10" s="213">
        <v>84965</v>
      </c>
      <c r="H10" s="27">
        <v>87379</v>
      </c>
      <c r="I10" s="7">
        <v>89827</v>
      </c>
      <c r="J10" s="111">
        <v>90897</v>
      </c>
      <c r="K10" s="111">
        <v>6016481</v>
      </c>
      <c r="L10" s="111">
        <v>93059</v>
      </c>
      <c r="M10" s="111">
        <v>93988</v>
      </c>
      <c r="N10" s="214">
        <v>182520.71</v>
      </c>
      <c r="O10" s="214">
        <v>165473.39</v>
      </c>
      <c r="P10" s="214">
        <v>191376</v>
      </c>
      <c r="Q10" s="214">
        <v>198390.2</v>
      </c>
      <c r="R10" s="214">
        <v>126490.98</v>
      </c>
      <c r="S10" s="214">
        <f aca="true" t="shared" si="11" ref="S10:S19">N10/B10*1000</f>
        <v>30.042785948945568</v>
      </c>
      <c r="T10" s="214">
        <f t="shared" si="10"/>
        <v>27.283540367089408</v>
      </c>
      <c r="U10" s="214">
        <v>167568.86</v>
      </c>
      <c r="V10" s="214">
        <f t="shared" si="1"/>
        <v>31.57003413587474</v>
      </c>
      <c r="W10" s="214">
        <f t="shared" si="2"/>
        <v>32.699771436426545</v>
      </c>
      <c r="X10" s="214">
        <f t="shared" si="3"/>
        <v>20.763027553927806</v>
      </c>
      <c r="Y10" s="214">
        <f t="shared" si="4"/>
        <v>0.35359013651439497</v>
      </c>
      <c r="Z10" s="214">
        <f t="shared" si="4"/>
        <v>0.3122436783104568</v>
      </c>
      <c r="AA10" s="214">
        <f t="shared" si="7"/>
        <v>27.85163952150767</v>
      </c>
      <c r="AB10" s="214">
        <f t="shared" si="5"/>
        <v>213.04952853819006</v>
      </c>
      <c r="AC10" s="214">
        <f t="shared" si="6"/>
        <v>218.25824834703016</v>
      </c>
      <c r="AD10" s="214">
        <f t="shared" si="8"/>
        <v>135.92557409815277</v>
      </c>
      <c r="AE10" s="214">
        <f t="shared" si="9"/>
        <v>178.28750478784525</v>
      </c>
    </row>
    <row r="11" spans="1:31" ht="12.75">
      <c r="A11" s="5" t="s">
        <v>206</v>
      </c>
      <c r="B11" s="6">
        <v>1693754</v>
      </c>
      <c r="C11" s="212">
        <v>1664356</v>
      </c>
      <c r="D11" s="212">
        <v>1651216</v>
      </c>
      <c r="E11" s="212">
        <v>1642327</v>
      </c>
      <c r="F11" s="342">
        <v>1634734</v>
      </c>
      <c r="G11" s="213">
        <v>32414</v>
      </c>
      <c r="H11" s="27">
        <v>32362</v>
      </c>
      <c r="I11" s="7">
        <v>33099</v>
      </c>
      <c r="J11" s="111">
        <v>34068</v>
      </c>
      <c r="K11" s="111">
        <v>1600327</v>
      </c>
      <c r="L11" s="111">
        <v>34557</v>
      </c>
      <c r="M11" s="111">
        <v>35219</v>
      </c>
      <c r="N11" s="214">
        <v>155662.44</v>
      </c>
      <c r="O11" s="214">
        <v>163895.23</v>
      </c>
      <c r="P11" s="214">
        <v>192385.94</v>
      </c>
      <c r="Q11" s="214">
        <v>64955.69</v>
      </c>
      <c r="R11" s="214">
        <v>29205.07</v>
      </c>
      <c r="S11" s="214">
        <f t="shared" si="11"/>
        <v>91.90380657403614</v>
      </c>
      <c r="T11" s="214">
        <f t="shared" si="10"/>
        <v>98.47366188483714</v>
      </c>
      <c r="U11" s="214">
        <v>43484.89</v>
      </c>
      <c r="V11" s="214">
        <f t="shared" si="1"/>
        <v>116.51167382099011</v>
      </c>
      <c r="W11" s="214">
        <f t="shared" si="2"/>
        <v>39.55100902560818</v>
      </c>
      <c r="X11" s="214">
        <f t="shared" si="3"/>
        <v>17.865334666067994</v>
      </c>
      <c r="Y11" s="214">
        <f t="shared" si="4"/>
        <v>2.8353121050791676</v>
      </c>
      <c r="Z11" s="214">
        <f t="shared" si="4"/>
        <v>3.0428793611283957</v>
      </c>
      <c r="AA11" s="214">
        <f t="shared" si="7"/>
        <v>27.172502869726</v>
      </c>
      <c r="AB11" s="214">
        <f t="shared" si="5"/>
        <v>581.2439650744736</v>
      </c>
      <c r="AC11" s="214">
        <f t="shared" si="6"/>
        <v>190.6648174239756</v>
      </c>
      <c r="AD11" s="214">
        <f t="shared" si="8"/>
        <v>84.51274705558932</v>
      </c>
      <c r="AE11" s="214">
        <f t="shared" si="9"/>
        <v>123.46997359379881</v>
      </c>
    </row>
    <row r="12" spans="1:31" ht="12.75">
      <c r="A12" s="5" t="s">
        <v>324</v>
      </c>
      <c r="B12" s="6">
        <v>7982685</v>
      </c>
      <c r="C12" s="212">
        <v>7947244</v>
      </c>
      <c r="D12" s="212">
        <v>7928815</v>
      </c>
      <c r="E12" s="212">
        <v>7918293</v>
      </c>
      <c r="F12" s="342">
        <v>7913502</v>
      </c>
      <c r="G12" s="213">
        <v>129138</v>
      </c>
      <c r="H12" s="27">
        <v>132525</v>
      </c>
      <c r="I12" s="7">
        <v>134533</v>
      </c>
      <c r="J12" s="111">
        <v>138646</v>
      </c>
      <c r="K12" s="111">
        <v>7778995</v>
      </c>
      <c r="L12" s="111">
        <v>139021</v>
      </c>
      <c r="M12" s="111">
        <v>139446</v>
      </c>
      <c r="N12" s="214">
        <v>387231</v>
      </c>
      <c r="O12" s="214">
        <v>363781</v>
      </c>
      <c r="P12" s="214">
        <v>320146.8</v>
      </c>
      <c r="Q12" s="214">
        <v>305170.22</v>
      </c>
      <c r="R12" s="214">
        <v>324923.05</v>
      </c>
      <c r="S12" s="214">
        <f t="shared" si="11"/>
        <v>48.50886637766616</v>
      </c>
      <c r="T12" s="214">
        <f t="shared" si="10"/>
        <v>45.77448484027922</v>
      </c>
      <c r="U12" s="214">
        <v>353773.02</v>
      </c>
      <c r="V12" s="214">
        <f t="shared" si="1"/>
        <v>40.37763524561993</v>
      </c>
      <c r="W12" s="214">
        <f t="shared" si="2"/>
        <v>38.53989995065855</v>
      </c>
      <c r="X12" s="214">
        <f t="shared" si="3"/>
        <v>41.059324936039694</v>
      </c>
      <c r="Y12" s="214">
        <f t="shared" si="4"/>
        <v>0.37563588082257865</v>
      </c>
      <c r="Z12" s="214">
        <f t="shared" si="4"/>
        <v>0.3454026398059175</v>
      </c>
      <c r="AA12" s="214">
        <f t="shared" si="7"/>
        <v>45.47798526673433</v>
      </c>
      <c r="AB12" s="214">
        <f t="shared" si="5"/>
        <v>237.96897415504</v>
      </c>
      <c r="AC12" s="214">
        <f t="shared" si="6"/>
        <v>220.10748236516017</v>
      </c>
      <c r="AD12" s="214">
        <f t="shared" si="8"/>
        <v>233.72227936786527</v>
      </c>
      <c r="AE12" s="214">
        <f t="shared" si="9"/>
        <v>253.6989372230111</v>
      </c>
    </row>
    <row r="13" spans="1:31" ht="12.75">
      <c r="A13" s="5" t="s">
        <v>161</v>
      </c>
      <c r="B13" s="6">
        <v>18028745</v>
      </c>
      <c r="C13" s="212">
        <v>17933064</v>
      </c>
      <c r="D13" s="212">
        <v>17872763</v>
      </c>
      <c r="E13" s="212">
        <v>17845154</v>
      </c>
      <c r="F13" s="342">
        <v>17841956</v>
      </c>
      <c r="G13" s="213">
        <v>282829</v>
      </c>
      <c r="H13" s="27">
        <v>301783</v>
      </c>
      <c r="I13" s="7">
        <v>302483</v>
      </c>
      <c r="J13" s="111">
        <v>305803</v>
      </c>
      <c r="K13" s="111">
        <v>17554329</v>
      </c>
      <c r="L13" s="111">
        <v>309497</v>
      </c>
      <c r="M13" s="111">
        <v>308995</v>
      </c>
      <c r="N13" s="214">
        <v>871061</v>
      </c>
      <c r="O13" s="214">
        <v>420585</v>
      </c>
      <c r="P13" s="214">
        <v>454028</v>
      </c>
      <c r="Q13" s="214">
        <v>534238</v>
      </c>
      <c r="R13" s="214">
        <v>486276</v>
      </c>
      <c r="S13" s="214">
        <f t="shared" si="11"/>
        <v>48.315121213373416</v>
      </c>
      <c r="T13" s="214">
        <f t="shared" si="10"/>
        <v>23.453047398927477</v>
      </c>
      <c r="U13" s="214">
        <v>524452</v>
      </c>
      <c r="V13" s="214">
        <f t="shared" si="1"/>
        <v>25.403346981101915</v>
      </c>
      <c r="W13" s="214">
        <f t="shared" si="2"/>
        <v>29.937427270170936</v>
      </c>
      <c r="X13" s="214">
        <f t="shared" si="3"/>
        <v>27.25463508597376</v>
      </c>
      <c r="Y13" s="214">
        <f t="shared" si="4"/>
        <v>0.17082803111906283</v>
      </c>
      <c r="Z13" s="214">
        <f t="shared" si="4"/>
        <v>0.0777149388763697</v>
      </c>
      <c r="AA13" s="214">
        <f t="shared" si="7"/>
        <v>29.875935445894854</v>
      </c>
      <c r="AB13" s="214">
        <f t="shared" si="5"/>
        <v>150.10033621724196</v>
      </c>
      <c r="AC13" s="214">
        <f t="shared" si="6"/>
        <v>174.70005199425773</v>
      </c>
      <c r="AD13" s="214">
        <f t="shared" si="8"/>
        <v>157.11816269624583</v>
      </c>
      <c r="AE13" s="214">
        <f t="shared" si="9"/>
        <v>169.72831275586984</v>
      </c>
    </row>
    <row r="14" spans="1:31" ht="12.75">
      <c r="A14" s="5" t="s">
        <v>207</v>
      </c>
      <c r="B14" s="6">
        <v>4052860</v>
      </c>
      <c r="C14" s="212">
        <v>4028351</v>
      </c>
      <c r="D14" s="212">
        <v>4012675</v>
      </c>
      <c r="E14" s="212">
        <v>4003745</v>
      </c>
      <c r="F14" s="342">
        <v>3999117</v>
      </c>
      <c r="G14" s="213">
        <v>65953</v>
      </c>
      <c r="H14" s="27">
        <v>66933</v>
      </c>
      <c r="I14" s="7">
        <v>69322</v>
      </c>
      <c r="J14" s="111">
        <v>71882</v>
      </c>
      <c r="K14" s="111">
        <v>3990278</v>
      </c>
      <c r="L14" s="111">
        <v>65875</v>
      </c>
      <c r="M14" s="111">
        <v>65456</v>
      </c>
      <c r="N14" s="214">
        <v>532497</v>
      </c>
      <c r="O14" s="214">
        <v>122075</v>
      </c>
      <c r="P14" s="214">
        <v>149140</v>
      </c>
      <c r="Q14" s="214">
        <v>169941</v>
      </c>
      <c r="R14" s="214">
        <v>232411</v>
      </c>
      <c r="S14" s="214">
        <f t="shared" si="11"/>
        <v>131.38795813326885</v>
      </c>
      <c r="T14" s="214">
        <f t="shared" si="10"/>
        <v>30.303963085639754</v>
      </c>
      <c r="U14" s="214">
        <v>169591</v>
      </c>
      <c r="V14" s="214">
        <f t="shared" si="1"/>
        <v>37.16722635149869</v>
      </c>
      <c r="W14" s="214">
        <f t="shared" si="2"/>
        <v>42.44551039089652</v>
      </c>
      <c r="X14" s="214">
        <f t="shared" si="3"/>
        <v>58.11557901406735</v>
      </c>
      <c r="Y14" s="214">
        <f t="shared" si="4"/>
        <v>1.9921452872995746</v>
      </c>
      <c r="Z14" s="214">
        <f t="shared" si="4"/>
        <v>0.45275070720929517</v>
      </c>
      <c r="AA14" s="214">
        <f t="shared" si="7"/>
        <v>42.50104879910622</v>
      </c>
      <c r="AB14" s="214">
        <f t="shared" si="5"/>
        <v>215.14093649923547</v>
      </c>
      <c r="AC14" s="214">
        <f t="shared" si="6"/>
        <v>236.41662725021564</v>
      </c>
      <c r="AD14" s="214">
        <f t="shared" si="8"/>
        <v>352.80607210626187</v>
      </c>
      <c r="AE14" s="214">
        <f t="shared" si="9"/>
        <v>259.09160351992176</v>
      </c>
    </row>
    <row r="15" spans="1:31" ht="12.75">
      <c r="A15" s="5" t="s">
        <v>326</v>
      </c>
      <c r="B15" s="6">
        <v>1043167</v>
      </c>
      <c r="C15" s="212">
        <v>1030324</v>
      </c>
      <c r="D15" s="212">
        <v>1022585</v>
      </c>
      <c r="E15" s="212">
        <v>1017567</v>
      </c>
      <c r="F15" s="342">
        <v>1013352</v>
      </c>
      <c r="G15" s="213">
        <v>22613</v>
      </c>
      <c r="H15" s="27">
        <v>19289</v>
      </c>
      <c r="I15" s="7">
        <v>19948</v>
      </c>
      <c r="J15" s="111">
        <v>20192</v>
      </c>
      <c r="K15" s="111">
        <v>994287</v>
      </c>
      <c r="L15" s="111">
        <v>20532</v>
      </c>
      <c r="M15" s="111">
        <v>20833</v>
      </c>
      <c r="N15" s="214">
        <v>53616.44</v>
      </c>
      <c r="O15" s="214">
        <v>21522</v>
      </c>
      <c r="P15" s="214">
        <v>22480</v>
      </c>
      <c r="Q15" s="214">
        <v>22883</v>
      </c>
      <c r="R15" s="214">
        <v>14333</v>
      </c>
      <c r="S15" s="214">
        <f t="shared" si="11"/>
        <v>51.39775318812808</v>
      </c>
      <c r="T15" s="214">
        <f t="shared" si="10"/>
        <v>20.888574856064693</v>
      </c>
      <c r="U15" s="214">
        <v>7032</v>
      </c>
      <c r="V15" s="214">
        <f t="shared" si="1"/>
        <v>21.9835025939164</v>
      </c>
      <c r="W15" s="214">
        <f t="shared" si="2"/>
        <v>22.487954110147044</v>
      </c>
      <c r="X15" s="214">
        <f t="shared" si="3"/>
        <v>14.144147344654177</v>
      </c>
      <c r="Y15" s="214">
        <f t="shared" si="4"/>
        <v>2.272929429448905</v>
      </c>
      <c r="Z15" s="214">
        <f t="shared" si="4"/>
        <v>1.0829267901946547</v>
      </c>
      <c r="AA15" s="214">
        <f t="shared" si="7"/>
        <v>7.07240464775261</v>
      </c>
      <c r="AB15" s="214">
        <f t="shared" si="5"/>
        <v>112.69300180469219</v>
      </c>
      <c r="AC15" s="214">
        <f t="shared" si="6"/>
        <v>113.32706022187004</v>
      </c>
      <c r="AD15" s="214">
        <f t="shared" si="8"/>
        <v>69.80810442236509</v>
      </c>
      <c r="AE15" s="214">
        <f t="shared" si="9"/>
        <v>33.754140066241064</v>
      </c>
    </row>
    <row r="16" spans="1:31" ht="12.75">
      <c r="A16" s="5" t="s">
        <v>327</v>
      </c>
      <c r="B16" s="6">
        <v>4249774</v>
      </c>
      <c r="C16" s="212">
        <v>4192801</v>
      </c>
      <c r="D16" s="212">
        <v>4168732</v>
      </c>
      <c r="E16" s="212">
        <v>4149477</v>
      </c>
      <c r="F16" s="342">
        <v>4137051</v>
      </c>
      <c r="G16" s="215">
        <v>69213</v>
      </c>
      <c r="H16" s="30">
        <v>70829</v>
      </c>
      <c r="I16" s="11">
        <v>73747</v>
      </c>
      <c r="J16" s="111">
        <v>74971</v>
      </c>
      <c r="K16" s="111">
        <v>4050204</v>
      </c>
      <c r="L16" s="111">
        <v>75509</v>
      </c>
      <c r="M16" s="111">
        <v>74460</v>
      </c>
      <c r="N16" s="214">
        <v>367444</v>
      </c>
      <c r="O16" s="214">
        <v>1389386</v>
      </c>
      <c r="P16" s="214">
        <v>87448</v>
      </c>
      <c r="Q16" s="214">
        <v>73457</v>
      </c>
      <c r="R16" s="214">
        <v>82112</v>
      </c>
      <c r="S16" s="214">
        <f t="shared" si="11"/>
        <v>86.46200950921155</v>
      </c>
      <c r="T16" s="214">
        <f t="shared" si="10"/>
        <v>331.3741816031813</v>
      </c>
      <c r="U16" s="214">
        <v>96173</v>
      </c>
      <c r="V16" s="214">
        <f t="shared" si="1"/>
        <v>20.977122060137233</v>
      </c>
      <c r="W16" s="214">
        <f t="shared" si="2"/>
        <v>17.702712896107148</v>
      </c>
      <c r="X16" s="214">
        <f t="shared" si="3"/>
        <v>19.847954497055994</v>
      </c>
      <c r="Y16" s="214">
        <f t="shared" si="4"/>
        <v>1.2492163251009427</v>
      </c>
      <c r="Z16" s="214">
        <f t="shared" si="4"/>
        <v>4.678509955006866</v>
      </c>
      <c r="AA16" s="214">
        <f t="shared" si="7"/>
        <v>23.745223697374254</v>
      </c>
      <c r="AB16" s="214">
        <f t="shared" si="5"/>
        <v>118.57838284947184</v>
      </c>
      <c r="AC16" s="214">
        <f t="shared" si="6"/>
        <v>97.98055248029239</v>
      </c>
      <c r="AD16" s="214">
        <f t="shared" si="8"/>
        <v>108.74465295527685</v>
      </c>
      <c r="AE16" s="214">
        <f t="shared" si="9"/>
        <v>129.16062315337092</v>
      </c>
    </row>
    <row r="17" spans="1:31" ht="12.75">
      <c r="A17" s="5" t="s">
        <v>328</v>
      </c>
      <c r="B17" s="6">
        <v>2441787</v>
      </c>
      <c r="C17" s="212">
        <v>2381872</v>
      </c>
      <c r="D17" s="212">
        <v>2356219</v>
      </c>
      <c r="E17" s="212">
        <v>2335006</v>
      </c>
      <c r="F17" s="342">
        <v>2313280</v>
      </c>
      <c r="G17" s="215">
        <v>46501</v>
      </c>
      <c r="H17" s="30">
        <v>45937</v>
      </c>
      <c r="I17" s="11">
        <v>47155</v>
      </c>
      <c r="J17" s="111">
        <v>47895</v>
      </c>
      <c r="K17" s="111">
        <v>2259393</v>
      </c>
      <c r="L17" s="111">
        <v>46793</v>
      </c>
      <c r="M17" s="111">
        <v>48246</v>
      </c>
      <c r="N17" s="214">
        <v>103784</v>
      </c>
      <c r="O17" s="214">
        <v>66401</v>
      </c>
      <c r="P17" s="214">
        <v>55954</v>
      </c>
      <c r="Q17" s="214">
        <v>62585.31</v>
      </c>
      <c r="R17" s="214">
        <v>68293.98</v>
      </c>
      <c r="S17" s="214">
        <f t="shared" si="11"/>
        <v>42.50329778969255</v>
      </c>
      <c r="T17" s="214">
        <f t="shared" si="10"/>
        <v>27.877652535484692</v>
      </c>
      <c r="U17" s="214">
        <v>65818.61</v>
      </c>
      <c r="V17" s="214">
        <f t="shared" si="1"/>
        <v>23.747368135135147</v>
      </c>
      <c r="W17" s="214">
        <f t="shared" si="2"/>
        <v>26.803061748021204</v>
      </c>
      <c r="X17" s="214">
        <f t="shared" si="3"/>
        <v>29.52257400746991</v>
      </c>
      <c r="Y17" s="214">
        <f t="shared" si="4"/>
        <v>0.9140297582781565</v>
      </c>
      <c r="Z17" s="214">
        <f t="shared" si="4"/>
        <v>0.60686706871334</v>
      </c>
      <c r="AA17" s="214">
        <f t="shared" si="7"/>
        <v>29.131102911268645</v>
      </c>
      <c r="AB17" s="214">
        <f t="shared" si="5"/>
        <v>118.65973915809565</v>
      </c>
      <c r="AC17" s="214">
        <f t="shared" si="6"/>
        <v>130.67190729721264</v>
      </c>
      <c r="AD17" s="214">
        <f t="shared" si="8"/>
        <v>145.94913769153507</v>
      </c>
      <c r="AE17" s="214">
        <f t="shared" si="9"/>
        <v>136.42293661650706</v>
      </c>
    </row>
    <row r="18" spans="1:31" ht="12.75">
      <c r="A18" s="5" t="s">
        <v>208</v>
      </c>
      <c r="B18" s="6">
        <v>2834254</v>
      </c>
      <c r="C18" s="212">
        <v>2834260</v>
      </c>
      <c r="D18" s="212">
        <v>2832027</v>
      </c>
      <c r="E18" s="212">
        <v>2834259</v>
      </c>
      <c r="F18" s="342">
        <v>2837641</v>
      </c>
      <c r="G18" s="215">
        <v>44143</v>
      </c>
      <c r="H18" s="30">
        <v>49100</v>
      </c>
      <c r="I18" s="11">
        <v>49782</v>
      </c>
      <c r="J18" s="111">
        <v>52582</v>
      </c>
      <c r="K18" s="111">
        <v>2806531</v>
      </c>
      <c r="L18" s="111">
        <v>51137</v>
      </c>
      <c r="M18" s="111">
        <v>52250</v>
      </c>
      <c r="N18" s="214">
        <v>126927.1</v>
      </c>
      <c r="O18" s="214">
        <v>84693</v>
      </c>
      <c r="P18" s="214">
        <v>68413</v>
      </c>
      <c r="Q18" s="214">
        <v>59452</v>
      </c>
      <c r="R18" s="214">
        <v>64537</v>
      </c>
      <c r="S18" s="214">
        <f t="shared" si="11"/>
        <v>44.783248078683144</v>
      </c>
      <c r="T18" s="214">
        <f t="shared" si="10"/>
        <v>29.88187392829169</v>
      </c>
      <c r="U18" s="214">
        <v>64883</v>
      </c>
      <c r="V18" s="214">
        <f t="shared" si="1"/>
        <v>24.15690245891017</v>
      </c>
      <c r="W18" s="214">
        <f t="shared" si="2"/>
        <v>20.976205773713694</v>
      </c>
      <c r="X18" s="214">
        <f t="shared" si="3"/>
        <v>22.743187034582597</v>
      </c>
      <c r="Y18" s="214">
        <f t="shared" si="4"/>
        <v>1.0145039548441008</v>
      </c>
      <c r="Z18" s="214">
        <f t="shared" si="4"/>
        <v>0.6085921370324173</v>
      </c>
      <c r="AA18" s="214">
        <f t="shared" si="7"/>
        <v>23.11857592166272</v>
      </c>
      <c r="AB18" s="214">
        <f t="shared" si="5"/>
        <v>137.42517375758305</v>
      </c>
      <c r="AC18" s="214">
        <f t="shared" si="6"/>
        <v>113.06530751968353</v>
      </c>
      <c r="AD18" s="214">
        <f t="shared" si="8"/>
        <v>126.20411834874943</v>
      </c>
      <c r="AE18" s="214">
        <f t="shared" si="9"/>
        <v>124.177990430622</v>
      </c>
    </row>
    <row r="19" spans="1:31" ht="12.75">
      <c r="A19" s="5" t="s">
        <v>329</v>
      </c>
      <c r="B19" s="6">
        <v>2311140</v>
      </c>
      <c r="C19" s="212">
        <v>2267763</v>
      </c>
      <c r="D19" s="212">
        <v>2249882</v>
      </c>
      <c r="E19" s="212">
        <v>2235025</v>
      </c>
      <c r="F19" s="342">
        <v>2221222</v>
      </c>
      <c r="G19" s="215">
        <v>36224</v>
      </c>
      <c r="H19" s="30">
        <v>38565</v>
      </c>
      <c r="I19" s="11">
        <v>38710</v>
      </c>
      <c r="J19" s="111">
        <v>40454</v>
      </c>
      <c r="K19" s="111">
        <v>2170460</v>
      </c>
      <c r="L19" s="111">
        <v>39885</v>
      </c>
      <c r="M19" s="111">
        <v>39983</v>
      </c>
      <c r="N19" s="214">
        <v>116716</v>
      </c>
      <c r="O19" s="214">
        <v>25283.26</v>
      </c>
      <c r="P19" s="214">
        <v>9672.66</v>
      </c>
      <c r="Q19" s="214">
        <v>9930.47</v>
      </c>
      <c r="R19" s="214">
        <v>15729</v>
      </c>
      <c r="S19" s="214">
        <f t="shared" si="11"/>
        <v>50.501484116063935</v>
      </c>
      <c r="T19" s="214">
        <f t="shared" si="10"/>
        <v>11.148986909125865</v>
      </c>
      <c r="U19" s="214">
        <v>15635</v>
      </c>
      <c r="V19" s="214">
        <f t="shared" si="1"/>
        <v>4.299185468393454</v>
      </c>
      <c r="W19" s="214">
        <f t="shared" si="2"/>
        <v>4.443113611704566</v>
      </c>
      <c r="X19" s="214">
        <f t="shared" si="3"/>
        <v>7.081237264892929</v>
      </c>
      <c r="Y19" s="214">
        <f t="shared" si="4"/>
        <v>1.3941443274090086</v>
      </c>
      <c r="Z19" s="214">
        <f t="shared" si="4"/>
        <v>0.28909599142035175</v>
      </c>
      <c r="AA19" s="214">
        <f t="shared" si="7"/>
        <v>7.203542106281618</v>
      </c>
      <c r="AB19" s="214">
        <f t="shared" si="5"/>
        <v>24.987496770860243</v>
      </c>
      <c r="AC19" s="214">
        <f t="shared" si="6"/>
        <v>24.54756019182281</v>
      </c>
      <c r="AD19" s="214">
        <f t="shared" si="8"/>
        <v>39.435878149680335</v>
      </c>
      <c r="AE19" s="214">
        <f t="shared" si="9"/>
        <v>39.10411925068154</v>
      </c>
    </row>
    <row r="20" spans="1:31" ht="12.75">
      <c r="A20" s="17"/>
      <c r="B20" s="17"/>
      <c r="C20" s="216"/>
      <c r="D20" s="216"/>
      <c r="E20" s="216"/>
      <c r="F20" s="216"/>
      <c r="G20" s="31"/>
      <c r="H20" s="213"/>
      <c r="I20" s="31"/>
      <c r="J20" s="111"/>
      <c r="K20" s="111"/>
      <c r="L20" s="111"/>
      <c r="M20" s="111"/>
      <c r="N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</row>
    <row r="21" spans="1:31" ht="12.75">
      <c r="A21" s="79" t="s">
        <v>100</v>
      </c>
      <c r="B21" s="114">
        <f aca="true" t="shared" si="12" ref="B21:N21">SUM(B4:B20)</f>
        <v>80560724</v>
      </c>
      <c r="C21" s="212">
        <f t="shared" si="12"/>
        <v>82002356</v>
      </c>
      <c r="D21" s="212">
        <f t="shared" si="12"/>
        <v>81802257</v>
      </c>
      <c r="E21" s="212">
        <f t="shared" si="12"/>
        <v>81751602</v>
      </c>
      <c r="F21" s="212">
        <f>SUM(F4:F20)</f>
        <v>81843743</v>
      </c>
      <c r="G21" s="32">
        <f t="shared" si="12"/>
        <v>1202901</v>
      </c>
      <c r="H21" s="32">
        <f t="shared" si="12"/>
        <v>1273265</v>
      </c>
      <c r="I21" s="32">
        <f t="shared" si="12"/>
        <v>1291410</v>
      </c>
      <c r="J21" s="111">
        <f t="shared" si="12"/>
        <v>1314051.0618701617</v>
      </c>
      <c r="K21" s="111">
        <f>SUM(K4:K20)</f>
        <v>80523746</v>
      </c>
      <c r="L21" s="111">
        <f>SUM(L4:L20)</f>
        <v>1319361</v>
      </c>
      <c r="M21" s="111">
        <f>SUM(M4:M20)</f>
        <v>1325013</v>
      </c>
      <c r="N21" s="214">
        <f t="shared" si="12"/>
        <v>4987028.12</v>
      </c>
      <c r="O21" s="214">
        <f>SUM(O4:O19)</f>
        <v>4327011.3100000005</v>
      </c>
      <c r="P21" s="214">
        <f>SUM(P4:P20)</f>
        <v>2915916.2800000003</v>
      </c>
      <c r="Q21" s="214">
        <f>SUM(Q4:Q20)</f>
        <v>2772440.64</v>
      </c>
      <c r="R21" s="214">
        <f>SUM(R4:R20)</f>
        <v>2633571.82</v>
      </c>
      <c r="S21" s="214">
        <f>N21/B21*1000</f>
        <v>61.903963524458895</v>
      </c>
      <c r="T21" s="214">
        <f>O21/C21*1000</f>
        <v>52.76691452621191</v>
      </c>
      <c r="U21" s="214">
        <f>SUM(U4:U20)</f>
        <v>2499893.3399999994</v>
      </c>
      <c r="V21" s="214">
        <f>P21/D21*1000</f>
        <v>35.64591475758426</v>
      </c>
      <c r="W21" s="214">
        <f>Q21/E21*1000</f>
        <v>33.91298240247329</v>
      </c>
      <c r="X21" s="214">
        <f>R21/F21*1000</f>
        <v>32.17804713550308</v>
      </c>
      <c r="Y21" s="214">
        <f>S21/G21*1000</f>
        <v>0.051462226338209786</v>
      </c>
      <c r="Z21" s="214">
        <f>T21/H21*1000</f>
        <v>0.041442209222912675</v>
      </c>
      <c r="AA21" s="214">
        <f t="shared" si="7"/>
        <v>31.045417832399394</v>
      </c>
      <c r="AB21" s="214">
        <f>P21/I21*100</f>
        <v>225.7932244600863</v>
      </c>
      <c r="AC21" s="214">
        <f>Q21/J21*100</f>
        <v>210.98423953588633</v>
      </c>
      <c r="AD21" s="214">
        <f>R21/L21*100</f>
        <v>199.6096458816048</v>
      </c>
      <c r="AE21" s="214">
        <f>U21/M21*100</f>
        <v>188.6693443762438</v>
      </c>
    </row>
    <row r="22" spans="1:31" ht="12.75">
      <c r="A22" s="4"/>
      <c r="B22" s="115" t="s">
        <v>217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</row>
    <row r="23" spans="1:31" ht="12.75">
      <c r="A23" t="s">
        <v>342</v>
      </c>
      <c r="B23" s="115" t="s">
        <v>22</v>
      </c>
      <c r="C23" s="217"/>
      <c r="D23" s="217"/>
      <c r="E23" s="217"/>
      <c r="F23" s="217"/>
      <c r="G23" s="217"/>
      <c r="H23" s="223"/>
      <c r="I23" s="223"/>
      <c r="J23" s="223"/>
      <c r="K23" s="223"/>
      <c r="L23" s="223"/>
      <c r="M23" s="223"/>
      <c r="N23" s="218"/>
      <c r="O23" s="214">
        <v>279449.13</v>
      </c>
      <c r="P23" s="214">
        <f>P21-O21</f>
        <v>-1411095.0300000003</v>
      </c>
      <c r="Q23" s="214">
        <f>Q21-P21</f>
        <v>-143475.64000000013</v>
      </c>
      <c r="R23" s="214">
        <f>R21-Q21</f>
        <v>-138868.8200000003</v>
      </c>
      <c r="S23" s="214">
        <f>S21-R21</f>
        <v>-2633509.9160364754</v>
      </c>
      <c r="T23" s="214">
        <f>T21-S21</f>
        <v>-9.137048998246982</v>
      </c>
      <c r="U23" s="214">
        <f>U21-R21</f>
        <v>-133678.48000000045</v>
      </c>
      <c r="V23" s="214">
        <f>V21-T21</f>
        <v>-17.120999768627655</v>
      </c>
      <c r="W23" s="214">
        <f>W21-V21</f>
        <v>-1.732932355110968</v>
      </c>
      <c r="X23" s="214">
        <f>X21-W21</f>
        <v>-1.7349352669702114</v>
      </c>
      <c r="Y23" s="214">
        <f>Y21-X21</f>
        <v>-32.12658490916487</v>
      </c>
      <c r="Z23" s="214">
        <f>Z21-Y21</f>
        <v>-0.010020017115297111</v>
      </c>
      <c r="AA23" s="214">
        <f>AA21-X21</f>
        <v>-1.132629303103684</v>
      </c>
      <c r="AB23" s="214">
        <f>AB21-Z21</f>
        <v>225.75178225086339</v>
      </c>
      <c r="AC23" s="214">
        <f>AC21-AB21</f>
        <v>-14.808984924199962</v>
      </c>
      <c r="AD23" s="214">
        <f>AD21-AC21</f>
        <v>-11.37459365428154</v>
      </c>
      <c r="AE23" s="214">
        <f>AE21-AD21</f>
        <v>-10.940301505360992</v>
      </c>
    </row>
    <row r="24" spans="1:31" ht="12.75">
      <c r="A24" t="s">
        <v>343</v>
      </c>
      <c r="B24" s="115" t="s">
        <v>177</v>
      </c>
      <c r="C24" s="217"/>
      <c r="D24" s="217"/>
      <c r="E24" s="217"/>
      <c r="F24" s="217"/>
      <c r="G24" s="217"/>
      <c r="H24" s="224"/>
      <c r="I24" s="224"/>
      <c r="J24" s="224"/>
      <c r="K24" s="224"/>
      <c r="L24" s="224"/>
      <c r="M24" s="224"/>
      <c r="N24" s="218"/>
      <c r="O24" s="219">
        <v>0.06904134330062357</v>
      </c>
      <c r="P24" s="219">
        <f>P23/O21</f>
        <v>-0.32611309028448093</v>
      </c>
      <c r="Q24" s="219">
        <f>Q23/P21</f>
        <v>-0.049204307059186256</v>
      </c>
      <c r="R24" s="219">
        <f>R23/Q21</f>
        <v>-0.050089014710158156</v>
      </c>
      <c r="S24" s="219">
        <f>S23/R21</f>
        <v>-0.9999764942945341</v>
      </c>
      <c r="T24" s="219">
        <f>T23/S21</f>
        <v>-0.14760038740713008</v>
      </c>
      <c r="U24" s="219">
        <f>U23/R21</f>
        <v>-0.050759382745825574</v>
      </c>
      <c r="V24" s="219">
        <f>V23/T21</f>
        <v>-0.32446467492661174</v>
      </c>
      <c r="W24" s="219">
        <f>W23/V21</f>
        <v>-0.04861517419025579</v>
      </c>
      <c r="X24" s="219">
        <f>X23/W21</f>
        <v>-0.05115843974971902</v>
      </c>
      <c r="Y24" s="219">
        <f>Y23/X21</f>
        <v>-0.9984007038674069</v>
      </c>
      <c r="Z24" s="219">
        <f>Z23/Y21</f>
        <v>-0.1947062501619256</v>
      </c>
      <c r="AA24" s="219">
        <f>AA23/X21</f>
        <v>-0.03519882043599897</v>
      </c>
      <c r="AB24" s="219">
        <f>AB23/Z21</f>
        <v>5447.387735450387</v>
      </c>
      <c r="AC24" s="219">
        <f>AC23/AB21</f>
        <v>-0.06558648940689432</v>
      </c>
      <c r="AD24" s="219">
        <f>AD23/AC21</f>
        <v>-0.05391205371217708</v>
      </c>
      <c r="AE24" s="219">
        <f>AE23/AD21</f>
        <v>-0.054808481108423256</v>
      </c>
    </row>
    <row r="25" spans="3:28" ht="12.75"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</row>
    <row r="27" ht="12.75">
      <c r="A27" t="s">
        <v>23</v>
      </c>
    </row>
    <row r="29" ht="9.75" customHeight="1"/>
    <row r="30" ht="12.75" hidden="1"/>
    <row r="31" ht="15.75">
      <c r="A31" s="116" t="s">
        <v>115</v>
      </c>
    </row>
    <row r="33" spans="1:31" ht="54.75" customHeight="1">
      <c r="A33" s="3" t="s">
        <v>190</v>
      </c>
      <c r="B33" s="16" t="s">
        <v>338</v>
      </c>
      <c r="C33" s="16" t="s">
        <v>304</v>
      </c>
      <c r="D33" s="16" t="s">
        <v>246</v>
      </c>
      <c r="E33" s="16" t="s">
        <v>165</v>
      </c>
      <c r="F33" s="207" t="s">
        <v>306</v>
      </c>
      <c r="G33" s="78" t="s">
        <v>230</v>
      </c>
      <c r="H33" s="78" t="s">
        <v>151</v>
      </c>
      <c r="I33" s="248" t="s">
        <v>248</v>
      </c>
      <c r="J33" s="248" t="s">
        <v>163</v>
      </c>
      <c r="K33" s="248" t="s">
        <v>429</v>
      </c>
      <c r="L33" s="273" t="s">
        <v>307</v>
      </c>
      <c r="M33" s="273" t="s">
        <v>430</v>
      </c>
      <c r="N33" s="112" t="s">
        <v>116</v>
      </c>
      <c r="O33" s="112" t="s">
        <v>344</v>
      </c>
      <c r="P33" s="249" t="s">
        <v>361</v>
      </c>
      <c r="Q33" s="249" t="s">
        <v>94</v>
      </c>
      <c r="R33" s="249" t="s">
        <v>2</v>
      </c>
      <c r="S33" s="112" t="s">
        <v>215</v>
      </c>
      <c r="T33" s="112" t="s">
        <v>345</v>
      </c>
      <c r="U33" s="112" t="s">
        <v>456</v>
      </c>
      <c r="V33" s="112" t="s">
        <v>363</v>
      </c>
      <c r="W33" s="112" t="s">
        <v>95</v>
      </c>
      <c r="X33" s="112" t="s">
        <v>3</v>
      </c>
      <c r="Y33" s="112" t="s">
        <v>216</v>
      </c>
      <c r="Z33" s="112" t="s">
        <v>346</v>
      </c>
      <c r="AA33" s="112" t="s">
        <v>450</v>
      </c>
      <c r="AB33" s="112" t="s">
        <v>362</v>
      </c>
      <c r="AC33" s="112" t="s">
        <v>96</v>
      </c>
      <c r="AD33" s="112" t="s">
        <v>4</v>
      </c>
      <c r="AE33" s="112" t="s">
        <v>451</v>
      </c>
    </row>
    <row r="34" spans="1:31" ht="12.75">
      <c r="A34" s="5" t="s">
        <v>317</v>
      </c>
      <c r="B34" s="6">
        <v>10738753</v>
      </c>
      <c r="C34" s="212">
        <v>10749506</v>
      </c>
      <c r="D34" s="191">
        <v>10744921</v>
      </c>
      <c r="E34" s="212">
        <v>10753880</v>
      </c>
      <c r="F34" s="342">
        <v>10786227</v>
      </c>
      <c r="G34" s="213">
        <v>98760</v>
      </c>
      <c r="H34" s="27">
        <v>106691</v>
      </c>
      <c r="I34" s="7">
        <v>108114</v>
      </c>
      <c r="J34" s="111">
        <v>108124.06187016172</v>
      </c>
      <c r="K34" s="111">
        <v>10569111</v>
      </c>
      <c r="L34" s="111">
        <v>115212</v>
      </c>
      <c r="M34" s="141">
        <v>116004</v>
      </c>
      <c r="N34" s="214">
        <v>4675058.01</v>
      </c>
      <c r="O34" s="214">
        <v>5596810.27</v>
      </c>
      <c r="P34" s="214">
        <v>5914283.18</v>
      </c>
      <c r="Q34" s="214">
        <v>6178519.49</v>
      </c>
      <c r="R34" s="214">
        <v>5978313.25</v>
      </c>
      <c r="S34" s="214">
        <f aca="true" t="shared" si="13" ref="S34:T38">N34/B34*1000</f>
        <v>435.3445888922112</v>
      </c>
      <c r="T34" s="214">
        <f t="shared" si="13"/>
        <v>520.6574395139646</v>
      </c>
      <c r="U34" s="214">
        <v>6358081.15</v>
      </c>
      <c r="V34" s="214">
        <f aca="true" t="shared" si="14" ref="V34:V49">P34/D34*1000</f>
        <v>550.4259342623366</v>
      </c>
      <c r="W34" s="214">
        <f aca="true" t="shared" si="15" ref="W34:W49">Q34/E34*1000</f>
        <v>574.5386307081724</v>
      </c>
      <c r="X34" s="214">
        <f aca="true" t="shared" si="16" ref="X34:X49">R34/F34*1000</f>
        <v>554.2543514057326</v>
      </c>
      <c r="Y34" s="214">
        <f aca="true" t="shared" si="17" ref="Y34:Y49">N34/G34*100</f>
        <v>4733.756591737545</v>
      </c>
      <c r="Z34" s="214">
        <f aca="true" t="shared" si="18" ref="Z34:Z49">O34/H34*100</f>
        <v>5245.812927051016</v>
      </c>
      <c r="AA34" s="214">
        <f>U34/K34*1000</f>
        <v>601.5719912488383</v>
      </c>
      <c r="AB34" s="214">
        <f aca="true" t="shared" si="19" ref="AB34:AB49">P34/I34*100</f>
        <v>5470.413803947685</v>
      </c>
      <c r="AC34" s="214">
        <f aca="true" t="shared" si="20" ref="AC34:AC49">Q34/J34*100</f>
        <v>5714.287257742252</v>
      </c>
      <c r="AD34" s="214">
        <f>R34/L34*100</f>
        <v>5188.967512064715</v>
      </c>
      <c r="AE34" s="214">
        <f>U34/M34*100</f>
        <v>5480.915442570946</v>
      </c>
    </row>
    <row r="35" spans="1:31" ht="12.75">
      <c r="A35" s="5" t="s">
        <v>318</v>
      </c>
      <c r="B35" s="6">
        <v>12492658</v>
      </c>
      <c r="C35" s="212">
        <v>12519728</v>
      </c>
      <c r="D35" s="191">
        <v>12510331</v>
      </c>
      <c r="E35" s="212">
        <v>12538696</v>
      </c>
      <c r="F35" s="342">
        <v>12595891</v>
      </c>
      <c r="G35" s="213">
        <v>177983</v>
      </c>
      <c r="H35" s="27">
        <v>185096</v>
      </c>
      <c r="I35" s="7">
        <v>187181</v>
      </c>
      <c r="J35" s="111">
        <v>189258</v>
      </c>
      <c r="K35" s="111">
        <v>12519571</v>
      </c>
      <c r="L35" s="111">
        <v>189027</v>
      </c>
      <c r="M35" s="111">
        <v>189695</v>
      </c>
      <c r="N35" s="214">
        <v>10206938.6</v>
      </c>
      <c r="O35" s="214">
        <v>10578010.08</v>
      </c>
      <c r="P35" s="214">
        <v>10193066</v>
      </c>
      <c r="Q35" s="214">
        <v>10993277.4</v>
      </c>
      <c r="R35" s="214">
        <v>13872330.37</v>
      </c>
      <c r="S35" s="214">
        <f t="shared" si="13"/>
        <v>817.0349816668318</v>
      </c>
      <c r="T35" s="214">
        <f t="shared" si="13"/>
        <v>844.907339839971</v>
      </c>
      <c r="U35" s="214">
        <v>11964218</v>
      </c>
      <c r="V35" s="214">
        <f t="shared" si="14"/>
        <v>814.771887330559</v>
      </c>
      <c r="W35" s="214">
        <f t="shared" si="15"/>
        <v>876.7480605638737</v>
      </c>
      <c r="X35" s="214">
        <f t="shared" si="16"/>
        <v>1101.337759274036</v>
      </c>
      <c r="Y35" s="214">
        <f t="shared" si="17"/>
        <v>5734.782872521533</v>
      </c>
      <c r="Z35" s="214">
        <f t="shared" si="18"/>
        <v>5714.877728313956</v>
      </c>
      <c r="AA35" s="214">
        <f aca="true" t="shared" si="21" ref="AA35:AA51">U35/K35*1000</f>
        <v>955.6412116677161</v>
      </c>
      <c r="AB35" s="214">
        <f t="shared" si="19"/>
        <v>5445.566590626186</v>
      </c>
      <c r="AC35" s="214">
        <f t="shared" si="20"/>
        <v>5808.619662048632</v>
      </c>
      <c r="AD35" s="214">
        <f aca="true" t="shared" si="22" ref="AD35:AD49">R35/L35*100</f>
        <v>7338.808937347574</v>
      </c>
      <c r="AE35" s="214">
        <f aca="true" t="shared" si="23" ref="AE35:AE49">U35/M35*100</f>
        <v>6307.081367458288</v>
      </c>
    </row>
    <row r="36" spans="1:31" ht="12.75">
      <c r="A36" s="5" t="s">
        <v>319</v>
      </c>
      <c r="B36" s="6">
        <v>3404037</v>
      </c>
      <c r="C36" s="212">
        <v>3431675</v>
      </c>
      <c r="D36" s="191">
        <v>3442675</v>
      </c>
      <c r="E36" s="212">
        <v>3460725</v>
      </c>
      <c r="F36" s="342">
        <v>3501872</v>
      </c>
      <c r="G36" s="213">
        <v>59741</v>
      </c>
      <c r="H36" s="27">
        <v>57404</v>
      </c>
      <c r="I36" s="7">
        <v>58375</v>
      </c>
      <c r="J36" s="111">
        <v>58245</v>
      </c>
      <c r="K36" s="111">
        <v>3375222</v>
      </c>
      <c r="L36" s="111">
        <v>56316</v>
      </c>
      <c r="M36" s="111">
        <v>56371</v>
      </c>
      <c r="N36" s="214">
        <v>1815061</v>
      </c>
      <c r="O36" s="214">
        <v>2761693</v>
      </c>
      <c r="P36" s="214">
        <v>2847811</v>
      </c>
      <c r="Q36" s="214">
        <v>2641685</v>
      </c>
      <c r="R36" s="214">
        <v>2829681</v>
      </c>
      <c r="S36" s="214">
        <f t="shared" si="13"/>
        <v>533.2083640688982</v>
      </c>
      <c r="T36" s="214">
        <f t="shared" si="13"/>
        <v>804.7653114004094</v>
      </c>
      <c r="U36" s="214">
        <v>2869328</v>
      </c>
      <c r="V36" s="214">
        <f t="shared" si="14"/>
        <v>827.2087838671963</v>
      </c>
      <c r="W36" s="214">
        <f t="shared" si="15"/>
        <v>763.3328276589443</v>
      </c>
      <c r="X36" s="214">
        <f t="shared" si="16"/>
        <v>808.0480954186789</v>
      </c>
      <c r="Y36" s="214">
        <f t="shared" si="17"/>
        <v>3038.216635141695</v>
      </c>
      <c r="Z36" s="214">
        <f t="shared" si="18"/>
        <v>4810.976586997422</v>
      </c>
      <c r="AA36" s="214">
        <f t="shared" si="21"/>
        <v>850.1153405613023</v>
      </c>
      <c r="AB36" s="214">
        <f t="shared" si="19"/>
        <v>4878.477087794433</v>
      </c>
      <c r="AC36" s="214">
        <f t="shared" si="20"/>
        <v>4535.4708558674565</v>
      </c>
      <c r="AD36" s="214">
        <f t="shared" si="22"/>
        <v>5024.648412529299</v>
      </c>
      <c r="AE36" s="214">
        <f t="shared" si="23"/>
        <v>5090.078231714889</v>
      </c>
    </row>
    <row r="37" spans="1:31" ht="12.75">
      <c r="A37" s="5" t="s">
        <v>320</v>
      </c>
      <c r="B37" s="6">
        <v>2547772</v>
      </c>
      <c r="C37" s="212">
        <v>2522493</v>
      </c>
      <c r="D37" s="191">
        <v>2511525</v>
      </c>
      <c r="E37" s="212">
        <v>2503273</v>
      </c>
      <c r="F37" s="342">
        <v>2495635</v>
      </c>
      <c r="G37" s="213">
        <v>43218</v>
      </c>
      <c r="H37" s="27">
        <v>45450</v>
      </c>
      <c r="I37" s="7">
        <v>45474</v>
      </c>
      <c r="J37" s="111">
        <v>46966</v>
      </c>
      <c r="K37" s="111">
        <v>2449511</v>
      </c>
      <c r="L37" s="111">
        <v>48307</v>
      </c>
      <c r="M37" s="111">
        <v>48613</v>
      </c>
      <c r="N37" s="214">
        <v>2730164</v>
      </c>
      <c r="O37" s="214">
        <v>3139462.07</v>
      </c>
      <c r="P37" s="214">
        <v>2922935.81</v>
      </c>
      <c r="Q37" s="214">
        <v>3327280</v>
      </c>
      <c r="R37" s="214">
        <v>3061622</v>
      </c>
      <c r="S37" s="214">
        <f t="shared" si="13"/>
        <v>1071.5888234897</v>
      </c>
      <c r="T37" s="214">
        <f t="shared" si="13"/>
        <v>1244.5870295774855</v>
      </c>
      <c r="U37" s="214">
        <v>3166124</v>
      </c>
      <c r="V37" s="214">
        <f t="shared" si="14"/>
        <v>1163.8091637550892</v>
      </c>
      <c r="W37" s="214">
        <f t="shared" si="15"/>
        <v>1329.1718482163153</v>
      </c>
      <c r="X37" s="214">
        <f t="shared" si="16"/>
        <v>1226.7907766961114</v>
      </c>
      <c r="Y37" s="214">
        <f t="shared" si="17"/>
        <v>6317.191910777917</v>
      </c>
      <c r="Z37" s="214">
        <f t="shared" si="18"/>
        <v>6907.507304730472</v>
      </c>
      <c r="AA37" s="214">
        <f t="shared" si="21"/>
        <v>1292.5534933298932</v>
      </c>
      <c r="AB37" s="214">
        <f t="shared" si="19"/>
        <v>6427.707723094515</v>
      </c>
      <c r="AC37" s="214">
        <f t="shared" si="20"/>
        <v>7084.444065920027</v>
      </c>
      <c r="AD37" s="214">
        <f t="shared" si="22"/>
        <v>6337.84337673629</v>
      </c>
      <c r="AE37" s="214">
        <f t="shared" si="23"/>
        <v>6512.916298109559</v>
      </c>
    </row>
    <row r="38" spans="1:31" ht="12.75">
      <c r="A38" s="5" t="s">
        <v>321</v>
      </c>
      <c r="B38" s="6">
        <v>663979</v>
      </c>
      <c r="C38" s="212">
        <v>661866</v>
      </c>
      <c r="D38" s="191">
        <v>661716</v>
      </c>
      <c r="E38" s="212">
        <v>660706</v>
      </c>
      <c r="F38" s="342">
        <v>661301</v>
      </c>
      <c r="G38" s="213">
        <v>9206</v>
      </c>
      <c r="H38" s="27">
        <v>9922</v>
      </c>
      <c r="I38" s="7">
        <v>10070</v>
      </c>
      <c r="J38" s="111">
        <v>10232</v>
      </c>
      <c r="K38" s="111">
        <v>654774</v>
      </c>
      <c r="L38" s="111">
        <v>10276</v>
      </c>
      <c r="M38" s="111">
        <v>10267</v>
      </c>
      <c r="N38" s="214">
        <v>314621</v>
      </c>
      <c r="O38" s="214">
        <v>381228</v>
      </c>
      <c r="P38" s="214">
        <v>315602</v>
      </c>
      <c r="Q38" s="214">
        <v>366377</v>
      </c>
      <c r="R38" s="214">
        <v>370141</v>
      </c>
      <c r="S38" s="214">
        <f t="shared" si="13"/>
        <v>473.8417931892424</v>
      </c>
      <c r="T38" s="214">
        <f t="shared" si="13"/>
        <v>575.9897018429713</v>
      </c>
      <c r="U38" s="214">
        <v>482705</v>
      </c>
      <c r="V38" s="214">
        <f t="shared" si="14"/>
        <v>476.944792025582</v>
      </c>
      <c r="W38" s="214">
        <f t="shared" si="15"/>
        <v>554.5234945649048</v>
      </c>
      <c r="X38" s="214">
        <f t="shared" si="16"/>
        <v>559.7163772623965</v>
      </c>
      <c r="Y38" s="214">
        <f t="shared" si="17"/>
        <v>3417.564631761894</v>
      </c>
      <c r="Z38" s="214">
        <f t="shared" si="18"/>
        <v>3842.249546462407</v>
      </c>
      <c r="AA38" s="214">
        <f t="shared" si="21"/>
        <v>737.2085635654439</v>
      </c>
      <c r="AB38" s="214">
        <f t="shared" si="19"/>
        <v>3134.0814299900694</v>
      </c>
      <c r="AC38" s="214">
        <f t="shared" si="20"/>
        <v>3580.69781078968</v>
      </c>
      <c r="AD38" s="214">
        <f t="shared" si="22"/>
        <v>3601.994939665239</v>
      </c>
      <c r="AE38" s="214">
        <f t="shared" si="23"/>
        <v>4701.519431187299</v>
      </c>
    </row>
    <row r="39" spans="1:31" ht="12.75">
      <c r="A39" s="5" t="s">
        <v>322</v>
      </c>
      <c r="B39" s="6"/>
      <c r="C39" s="212">
        <v>1772100</v>
      </c>
      <c r="D39" s="191">
        <v>1774224</v>
      </c>
      <c r="E39" s="212">
        <v>1786448</v>
      </c>
      <c r="F39" s="342">
        <v>1798836</v>
      </c>
      <c r="G39" s="213"/>
      <c r="H39" s="27">
        <v>24000</v>
      </c>
      <c r="I39" s="7">
        <v>23590</v>
      </c>
      <c r="J39" s="111">
        <v>23836</v>
      </c>
      <c r="K39" s="111">
        <v>1734272</v>
      </c>
      <c r="L39" s="111">
        <v>24358</v>
      </c>
      <c r="M39" s="111">
        <v>25187</v>
      </c>
      <c r="N39" s="214"/>
      <c r="O39" s="214">
        <v>1152243</v>
      </c>
      <c r="P39" s="214">
        <v>1174235</v>
      </c>
      <c r="Q39" s="214">
        <v>903471</v>
      </c>
      <c r="R39" s="214">
        <v>1145622</v>
      </c>
      <c r="S39" s="214"/>
      <c r="T39" s="214">
        <f aca="true" t="shared" si="24" ref="T39:T49">O39/C39*1000</f>
        <v>650.2133062468258</v>
      </c>
      <c r="U39" s="214">
        <v>1220122</v>
      </c>
      <c r="V39" s="214">
        <f t="shared" si="14"/>
        <v>661.8301860418978</v>
      </c>
      <c r="W39" s="214">
        <f t="shared" si="15"/>
        <v>505.7359632074373</v>
      </c>
      <c r="X39" s="214">
        <f t="shared" si="16"/>
        <v>636.8685083020354</v>
      </c>
      <c r="Y39" s="214" t="e">
        <f t="shared" si="17"/>
        <v>#DIV/0!</v>
      </c>
      <c r="Z39" s="214">
        <f t="shared" si="18"/>
        <v>4801.0125</v>
      </c>
      <c r="AA39" s="214">
        <f t="shared" si="21"/>
        <v>703.5355469038306</v>
      </c>
      <c r="AB39" s="214">
        <f t="shared" si="19"/>
        <v>4977.681220856295</v>
      </c>
      <c r="AC39" s="214">
        <f t="shared" si="20"/>
        <v>3790.3633159926158</v>
      </c>
      <c r="AD39" s="214">
        <f t="shared" si="22"/>
        <v>4703.267920190492</v>
      </c>
      <c r="AE39" s="214">
        <f t="shared" si="23"/>
        <v>4844.25298765236</v>
      </c>
    </row>
    <row r="40" spans="1:31" ht="12.75">
      <c r="A40" s="5" t="s">
        <v>323</v>
      </c>
      <c r="B40" s="6">
        <v>6075359</v>
      </c>
      <c r="C40" s="212">
        <v>6064953</v>
      </c>
      <c r="D40" s="191">
        <v>6061951</v>
      </c>
      <c r="E40" s="212">
        <v>6067021</v>
      </c>
      <c r="F40" s="342">
        <v>6092126</v>
      </c>
      <c r="G40" s="213">
        <v>84965</v>
      </c>
      <c r="H40" s="27">
        <v>87379</v>
      </c>
      <c r="I40" s="7">
        <v>89827</v>
      </c>
      <c r="J40" s="111">
        <v>90897</v>
      </c>
      <c r="K40" s="111">
        <v>6016481</v>
      </c>
      <c r="L40" s="111">
        <v>93059</v>
      </c>
      <c r="M40" s="111">
        <v>93988</v>
      </c>
      <c r="N40" s="214">
        <v>4085151.16</v>
      </c>
      <c r="O40" s="214">
        <v>4893219.43</v>
      </c>
      <c r="P40" s="214">
        <v>5060610</v>
      </c>
      <c r="Q40" s="214">
        <v>5157680.73</v>
      </c>
      <c r="R40" s="214">
        <v>5410308.08</v>
      </c>
      <c r="S40" s="214">
        <f aca="true" t="shared" si="25" ref="S40:S49">N40/B40*1000</f>
        <v>672.4131298249206</v>
      </c>
      <c r="T40" s="214">
        <f t="shared" si="24"/>
        <v>806.802530868747</v>
      </c>
      <c r="U40" s="214">
        <v>5521833.3</v>
      </c>
      <c r="V40" s="214">
        <f t="shared" si="14"/>
        <v>834.8153919422972</v>
      </c>
      <c r="W40" s="214">
        <f t="shared" si="15"/>
        <v>850.1175008294846</v>
      </c>
      <c r="X40" s="214">
        <f t="shared" si="16"/>
        <v>888.0821046708489</v>
      </c>
      <c r="Y40" s="214">
        <f t="shared" si="17"/>
        <v>4808.039969399165</v>
      </c>
      <c r="Z40" s="214">
        <f t="shared" si="18"/>
        <v>5599.99476991039</v>
      </c>
      <c r="AA40" s="214">
        <f t="shared" si="21"/>
        <v>917.7845488085145</v>
      </c>
      <c r="AB40" s="214">
        <f t="shared" si="19"/>
        <v>5633.729279615261</v>
      </c>
      <c r="AC40" s="214">
        <f t="shared" si="20"/>
        <v>5674.203472061785</v>
      </c>
      <c r="AD40" s="214">
        <f t="shared" si="22"/>
        <v>5813.8472152075565</v>
      </c>
      <c r="AE40" s="214">
        <f t="shared" si="23"/>
        <v>5875.040749882964</v>
      </c>
    </row>
    <row r="41" spans="1:31" ht="12.75">
      <c r="A41" s="5" t="s">
        <v>206</v>
      </c>
      <c r="B41" s="6">
        <v>1693754</v>
      </c>
      <c r="C41" s="212">
        <v>1664356</v>
      </c>
      <c r="D41" s="191">
        <v>1651216</v>
      </c>
      <c r="E41" s="212">
        <v>1642327</v>
      </c>
      <c r="F41" s="342">
        <v>1634734</v>
      </c>
      <c r="G41" s="213">
        <v>32414</v>
      </c>
      <c r="H41" s="27">
        <v>32362</v>
      </c>
      <c r="I41" s="7">
        <v>33099</v>
      </c>
      <c r="J41" s="111">
        <v>34068</v>
      </c>
      <c r="K41" s="111">
        <v>1600327</v>
      </c>
      <c r="L41" s="111">
        <v>34557</v>
      </c>
      <c r="M41" s="111">
        <v>35219</v>
      </c>
      <c r="N41" s="214">
        <v>1904326.62</v>
      </c>
      <c r="O41" s="214">
        <v>2190597.77</v>
      </c>
      <c r="P41" s="214">
        <v>2344649.24</v>
      </c>
      <c r="Q41" s="214">
        <v>2502112.86</v>
      </c>
      <c r="R41" s="214">
        <v>2492846.61</v>
      </c>
      <c r="S41" s="214">
        <f t="shared" si="25"/>
        <v>1124.3230244769902</v>
      </c>
      <c r="T41" s="214">
        <f t="shared" si="24"/>
        <v>1316.1834186916742</v>
      </c>
      <c r="U41" s="214">
        <v>2446863.81</v>
      </c>
      <c r="V41" s="214">
        <f t="shared" si="14"/>
        <v>1419.9530770050678</v>
      </c>
      <c r="W41" s="214">
        <f t="shared" si="15"/>
        <v>1523.5168513943934</v>
      </c>
      <c r="X41" s="214">
        <f t="shared" si="16"/>
        <v>1524.9249174483432</v>
      </c>
      <c r="Y41" s="214">
        <f t="shared" si="17"/>
        <v>5875.012710557167</v>
      </c>
      <c r="Z41" s="214">
        <f t="shared" si="18"/>
        <v>6769.043229713861</v>
      </c>
      <c r="AA41" s="214">
        <f t="shared" si="21"/>
        <v>1528.9773964945914</v>
      </c>
      <c r="AB41" s="214">
        <f t="shared" si="19"/>
        <v>7083.746457596906</v>
      </c>
      <c r="AC41" s="214">
        <f t="shared" si="20"/>
        <v>7344.466537513209</v>
      </c>
      <c r="AD41" s="214">
        <f t="shared" si="22"/>
        <v>7213.724021182394</v>
      </c>
      <c r="AE41" s="214">
        <f t="shared" si="23"/>
        <v>6947.567534569409</v>
      </c>
    </row>
    <row r="42" spans="1:31" ht="12.75">
      <c r="A42" s="5" t="s">
        <v>324</v>
      </c>
      <c r="B42" s="6">
        <v>7982685</v>
      </c>
      <c r="C42" s="212">
        <v>7947244</v>
      </c>
      <c r="D42" s="191">
        <v>7928815</v>
      </c>
      <c r="E42" s="212">
        <v>7918293</v>
      </c>
      <c r="F42" s="342">
        <v>7913502</v>
      </c>
      <c r="G42" s="213">
        <v>129138</v>
      </c>
      <c r="H42" s="27">
        <v>132525</v>
      </c>
      <c r="I42" s="7">
        <v>134533</v>
      </c>
      <c r="J42" s="111">
        <v>138646</v>
      </c>
      <c r="K42" s="111">
        <v>7778995</v>
      </c>
      <c r="L42" s="111">
        <v>139021</v>
      </c>
      <c r="M42" s="111">
        <v>139446</v>
      </c>
      <c r="N42" s="214">
        <v>8385731</v>
      </c>
      <c r="O42" s="214">
        <v>9146914</v>
      </c>
      <c r="P42" s="214">
        <v>9421938.34</v>
      </c>
      <c r="Q42" s="214">
        <v>9565923.54</v>
      </c>
      <c r="R42" s="214">
        <v>9852498.62</v>
      </c>
      <c r="S42" s="214">
        <f t="shared" si="25"/>
        <v>1050.49002935729</v>
      </c>
      <c r="T42" s="214">
        <f t="shared" si="24"/>
        <v>1150.9542175878832</v>
      </c>
      <c r="U42" s="214">
        <v>10192724.31</v>
      </c>
      <c r="V42" s="214">
        <f t="shared" si="14"/>
        <v>1188.3160774970786</v>
      </c>
      <c r="W42" s="214">
        <f t="shared" si="15"/>
        <v>1208.0790064222174</v>
      </c>
      <c r="X42" s="214">
        <f t="shared" si="16"/>
        <v>1245.023836475937</v>
      </c>
      <c r="Y42" s="214">
        <f t="shared" si="17"/>
        <v>6493.620003407207</v>
      </c>
      <c r="Z42" s="214">
        <f t="shared" si="18"/>
        <v>6902.02905112243</v>
      </c>
      <c r="AA42" s="214">
        <f t="shared" si="21"/>
        <v>1310.2880654891796</v>
      </c>
      <c r="AB42" s="214">
        <f t="shared" si="19"/>
        <v>7003.4403008927175</v>
      </c>
      <c r="AC42" s="214">
        <f t="shared" si="20"/>
        <v>6899.530848347589</v>
      </c>
      <c r="AD42" s="214">
        <f t="shared" si="22"/>
        <v>7087.057797023471</v>
      </c>
      <c r="AE42" s="214">
        <f t="shared" si="23"/>
        <v>7309.441869971172</v>
      </c>
    </row>
    <row r="43" spans="1:31" ht="12.75">
      <c r="A43" s="5" t="s">
        <v>161</v>
      </c>
      <c r="B43" s="6">
        <v>18028745</v>
      </c>
      <c r="C43" s="212">
        <v>17933064</v>
      </c>
      <c r="D43" s="191">
        <v>17872763</v>
      </c>
      <c r="E43" s="212">
        <v>17845154</v>
      </c>
      <c r="F43" s="342">
        <v>17841956</v>
      </c>
      <c r="G43" s="213">
        <v>282829</v>
      </c>
      <c r="H43" s="27">
        <v>301783</v>
      </c>
      <c r="I43" s="7">
        <v>302483</v>
      </c>
      <c r="J43" s="111">
        <v>305803</v>
      </c>
      <c r="K43" s="111">
        <v>17554329</v>
      </c>
      <c r="L43" s="111">
        <v>309497</v>
      </c>
      <c r="M43" s="111">
        <v>308995</v>
      </c>
      <c r="N43" s="214">
        <v>14305923</v>
      </c>
      <c r="O43" s="214">
        <v>15745725</v>
      </c>
      <c r="P43" s="214">
        <v>16450205</v>
      </c>
      <c r="Q43" s="214">
        <v>17009458</v>
      </c>
      <c r="R43" s="214">
        <v>17166032</v>
      </c>
      <c r="S43" s="214">
        <f t="shared" si="25"/>
        <v>793.5063144994285</v>
      </c>
      <c r="T43" s="214">
        <f t="shared" si="24"/>
        <v>878.0275919385555</v>
      </c>
      <c r="U43" s="214">
        <v>17344760</v>
      </c>
      <c r="V43" s="214">
        <f t="shared" si="14"/>
        <v>920.4063747726079</v>
      </c>
      <c r="W43" s="214">
        <f t="shared" si="15"/>
        <v>953.1695831820784</v>
      </c>
      <c r="X43" s="214">
        <f t="shared" si="16"/>
        <v>962.1160370533365</v>
      </c>
      <c r="Y43" s="214">
        <f t="shared" si="17"/>
        <v>5058.152806112527</v>
      </c>
      <c r="Z43" s="214">
        <f t="shared" si="18"/>
        <v>5217.565270409533</v>
      </c>
      <c r="AA43" s="214">
        <f t="shared" si="21"/>
        <v>988.0616912215785</v>
      </c>
      <c r="AB43" s="214">
        <f t="shared" si="19"/>
        <v>5438.389926045431</v>
      </c>
      <c r="AC43" s="214">
        <f t="shared" si="20"/>
        <v>5562.227316278781</v>
      </c>
      <c r="AD43" s="214">
        <f t="shared" si="22"/>
        <v>5546.429206098928</v>
      </c>
      <c r="AE43" s="214">
        <f t="shared" si="23"/>
        <v>5613.281768313403</v>
      </c>
    </row>
    <row r="44" spans="1:31" ht="12.75">
      <c r="A44" s="5" t="s">
        <v>207</v>
      </c>
      <c r="B44" s="6">
        <v>4052860</v>
      </c>
      <c r="C44" s="212">
        <v>4028351</v>
      </c>
      <c r="D44" s="191">
        <v>4012675</v>
      </c>
      <c r="E44" s="212">
        <v>4003745</v>
      </c>
      <c r="F44" s="342">
        <v>3999117</v>
      </c>
      <c r="G44" s="213">
        <v>65953</v>
      </c>
      <c r="H44" s="27">
        <v>66933</v>
      </c>
      <c r="I44" s="7">
        <v>69322</v>
      </c>
      <c r="J44" s="111">
        <v>71882</v>
      </c>
      <c r="K44" s="111">
        <v>3990278</v>
      </c>
      <c r="L44" s="111">
        <v>65875</v>
      </c>
      <c r="M44" s="111">
        <v>65456</v>
      </c>
      <c r="N44" s="214">
        <v>3856612</v>
      </c>
      <c r="O44" s="214">
        <v>3495674</v>
      </c>
      <c r="P44" s="214">
        <v>3690369</v>
      </c>
      <c r="Q44" s="214">
        <v>4250130</v>
      </c>
      <c r="R44" s="214">
        <v>3693987</v>
      </c>
      <c r="S44" s="214">
        <f t="shared" si="25"/>
        <v>951.5778980769136</v>
      </c>
      <c r="T44" s="214">
        <f t="shared" si="24"/>
        <v>867.7679775173514</v>
      </c>
      <c r="U44" s="214">
        <v>3801544</v>
      </c>
      <c r="V44" s="214">
        <f t="shared" si="14"/>
        <v>919.6780202732591</v>
      </c>
      <c r="W44" s="214">
        <f t="shared" si="15"/>
        <v>1061.538634453493</v>
      </c>
      <c r="X44" s="214">
        <f t="shared" si="16"/>
        <v>923.7006569200151</v>
      </c>
      <c r="Y44" s="214">
        <f t="shared" si="17"/>
        <v>5847.515655087714</v>
      </c>
      <c r="Z44" s="214">
        <f t="shared" si="18"/>
        <v>5222.646527124139</v>
      </c>
      <c r="AA44" s="214">
        <f t="shared" si="21"/>
        <v>952.7015410956329</v>
      </c>
      <c r="AB44" s="214">
        <f t="shared" si="19"/>
        <v>5323.517786561265</v>
      </c>
      <c r="AC44" s="214">
        <f t="shared" si="20"/>
        <v>5912.648507275813</v>
      </c>
      <c r="AD44" s="214">
        <f t="shared" si="22"/>
        <v>5607.570398481973</v>
      </c>
      <c r="AE44" s="214">
        <f t="shared" si="23"/>
        <v>5807.785382547055</v>
      </c>
    </row>
    <row r="45" spans="1:31" ht="12.75">
      <c r="A45" s="5" t="s">
        <v>326</v>
      </c>
      <c r="B45" s="6">
        <v>1043167</v>
      </c>
      <c r="C45" s="212">
        <v>1030324</v>
      </c>
      <c r="D45" s="191">
        <v>1022585</v>
      </c>
      <c r="E45" s="212">
        <v>1017567</v>
      </c>
      <c r="F45" s="342">
        <v>1013352</v>
      </c>
      <c r="G45" s="213">
        <v>22613</v>
      </c>
      <c r="H45" s="27">
        <v>19289</v>
      </c>
      <c r="I45" s="7">
        <v>19948</v>
      </c>
      <c r="J45" s="111">
        <v>20192</v>
      </c>
      <c r="K45" s="111">
        <v>994287</v>
      </c>
      <c r="L45" s="111">
        <v>20532</v>
      </c>
      <c r="M45" s="111">
        <v>20833</v>
      </c>
      <c r="N45" s="214">
        <v>1129642.36</v>
      </c>
      <c r="O45" s="214">
        <v>1267686</v>
      </c>
      <c r="P45" s="214">
        <v>1326610</v>
      </c>
      <c r="Q45" s="214">
        <v>1329288</v>
      </c>
      <c r="R45" s="214">
        <v>1438740</v>
      </c>
      <c r="S45" s="214">
        <f t="shared" si="25"/>
        <v>1082.896947468622</v>
      </c>
      <c r="T45" s="214">
        <f t="shared" si="24"/>
        <v>1230.3760758751616</v>
      </c>
      <c r="U45" s="214">
        <v>1499974</v>
      </c>
      <c r="V45" s="214">
        <f t="shared" si="14"/>
        <v>1297.3102480478397</v>
      </c>
      <c r="W45" s="214">
        <f t="shared" si="15"/>
        <v>1306.339533416473</v>
      </c>
      <c r="X45" s="214">
        <f t="shared" si="16"/>
        <v>1419.7830566279042</v>
      </c>
      <c r="Y45" s="214">
        <f t="shared" si="17"/>
        <v>4995.543979127051</v>
      </c>
      <c r="Z45" s="214">
        <f t="shared" si="18"/>
        <v>6572.066981180984</v>
      </c>
      <c r="AA45" s="214">
        <f t="shared" si="21"/>
        <v>1508.5925894636057</v>
      </c>
      <c r="AB45" s="214">
        <f t="shared" si="19"/>
        <v>6650.3408863043915</v>
      </c>
      <c r="AC45" s="214">
        <f t="shared" si="20"/>
        <v>6583.2408874801895</v>
      </c>
      <c r="AD45" s="214">
        <f t="shared" si="22"/>
        <v>7007.305669199299</v>
      </c>
      <c r="AE45" s="214">
        <f t="shared" si="23"/>
        <v>7199.990399846398</v>
      </c>
    </row>
    <row r="46" spans="1:31" ht="12.75">
      <c r="A46" s="5" t="s">
        <v>327</v>
      </c>
      <c r="B46" s="6">
        <v>4249774</v>
      </c>
      <c r="C46" s="212">
        <v>4192801</v>
      </c>
      <c r="D46" s="191">
        <v>4168732</v>
      </c>
      <c r="E46" s="212">
        <v>4149477</v>
      </c>
      <c r="F46" s="342">
        <v>4137051</v>
      </c>
      <c r="G46" s="215">
        <v>69213</v>
      </c>
      <c r="H46" s="30">
        <v>70829</v>
      </c>
      <c r="I46" s="11">
        <v>73747</v>
      </c>
      <c r="J46" s="111">
        <v>74971</v>
      </c>
      <c r="K46" s="111">
        <v>4050204</v>
      </c>
      <c r="L46" s="111">
        <v>75509</v>
      </c>
      <c r="M46" s="111">
        <v>74460</v>
      </c>
      <c r="N46" s="214">
        <v>4013305</v>
      </c>
      <c r="O46" s="214">
        <v>4374249</v>
      </c>
      <c r="P46" s="214">
        <v>4627948</v>
      </c>
      <c r="Q46" s="214">
        <v>4825356</v>
      </c>
      <c r="R46" s="214">
        <v>4929696</v>
      </c>
      <c r="S46" s="214">
        <f t="shared" si="25"/>
        <v>944.3572764104632</v>
      </c>
      <c r="T46" s="214">
        <f t="shared" si="24"/>
        <v>1043.2760820272654</v>
      </c>
      <c r="U46" s="214">
        <v>4977794</v>
      </c>
      <c r="V46" s="214">
        <f t="shared" si="14"/>
        <v>1110.1572372606347</v>
      </c>
      <c r="W46" s="214">
        <f t="shared" si="15"/>
        <v>1162.8829368134827</v>
      </c>
      <c r="X46" s="214">
        <f t="shared" si="16"/>
        <v>1191.5966228117566</v>
      </c>
      <c r="Y46" s="214">
        <f t="shared" si="17"/>
        <v>5798.484388770896</v>
      </c>
      <c r="Z46" s="214">
        <f t="shared" si="18"/>
        <v>6175.788165864265</v>
      </c>
      <c r="AA46" s="214">
        <f t="shared" si="21"/>
        <v>1229.0230319262932</v>
      </c>
      <c r="AB46" s="214">
        <f t="shared" si="19"/>
        <v>6275.439000908511</v>
      </c>
      <c r="AC46" s="214">
        <f t="shared" si="20"/>
        <v>6436.296701391204</v>
      </c>
      <c r="AD46" s="214">
        <f t="shared" si="22"/>
        <v>6528.6204293527935</v>
      </c>
      <c r="AE46" s="214">
        <f t="shared" si="23"/>
        <v>6685.192049422509</v>
      </c>
    </row>
    <row r="47" spans="1:31" ht="12.75">
      <c r="A47" s="5" t="s">
        <v>328</v>
      </c>
      <c r="B47" s="6">
        <v>2441787</v>
      </c>
      <c r="C47" s="212">
        <v>2381872</v>
      </c>
      <c r="D47" s="191">
        <v>2356219</v>
      </c>
      <c r="E47" s="212">
        <v>2335006</v>
      </c>
      <c r="F47" s="342">
        <v>2313280</v>
      </c>
      <c r="G47" s="215">
        <v>46501</v>
      </c>
      <c r="H47" s="30">
        <v>45937</v>
      </c>
      <c r="I47" s="11">
        <v>47155</v>
      </c>
      <c r="J47" s="111">
        <v>47895</v>
      </c>
      <c r="K47" s="111">
        <v>2259393</v>
      </c>
      <c r="L47" s="111">
        <v>46793</v>
      </c>
      <c r="M47" s="111">
        <v>48246</v>
      </c>
      <c r="N47" s="214">
        <v>3033400</v>
      </c>
      <c r="O47" s="214">
        <v>3382163</v>
      </c>
      <c r="P47" s="214">
        <v>3553599</v>
      </c>
      <c r="Q47" s="214">
        <v>3829162.55</v>
      </c>
      <c r="R47" s="214">
        <v>3736336.58</v>
      </c>
      <c r="S47" s="214">
        <f t="shared" si="25"/>
        <v>1242.286898898225</v>
      </c>
      <c r="T47" s="214">
        <f t="shared" si="24"/>
        <v>1419.9600146439439</v>
      </c>
      <c r="U47" s="214">
        <v>3725679.96</v>
      </c>
      <c r="V47" s="214">
        <f t="shared" si="14"/>
        <v>1508.1785691397956</v>
      </c>
      <c r="W47" s="214">
        <f t="shared" si="15"/>
        <v>1639.8940944905494</v>
      </c>
      <c r="X47" s="214">
        <f t="shared" si="16"/>
        <v>1615.1683237653895</v>
      </c>
      <c r="Y47" s="214">
        <f t="shared" si="17"/>
        <v>6523.300574181201</v>
      </c>
      <c r="Z47" s="214">
        <f t="shared" si="18"/>
        <v>7362.6118379519785</v>
      </c>
      <c r="AA47" s="214">
        <f t="shared" si="21"/>
        <v>1648.973843859833</v>
      </c>
      <c r="AB47" s="214">
        <f t="shared" si="19"/>
        <v>7535.996182801399</v>
      </c>
      <c r="AC47" s="214">
        <f t="shared" si="20"/>
        <v>7994.910846643699</v>
      </c>
      <c r="AD47" s="214">
        <f t="shared" si="22"/>
        <v>7984.819481546386</v>
      </c>
      <c r="AE47" s="214">
        <f t="shared" si="23"/>
        <v>7722.256684491978</v>
      </c>
    </row>
    <row r="48" spans="1:31" ht="12.75">
      <c r="A48" s="5" t="s">
        <v>208</v>
      </c>
      <c r="B48" s="6">
        <v>2834254</v>
      </c>
      <c r="C48" s="212">
        <v>2834260</v>
      </c>
      <c r="D48" s="191">
        <v>2832027</v>
      </c>
      <c r="E48" s="212">
        <v>2834259</v>
      </c>
      <c r="F48" s="342">
        <v>2837641</v>
      </c>
      <c r="G48" s="215">
        <v>44143</v>
      </c>
      <c r="H48" s="30">
        <v>49100</v>
      </c>
      <c r="I48" s="11">
        <v>49782</v>
      </c>
      <c r="J48" s="111">
        <v>52582</v>
      </c>
      <c r="K48" s="111">
        <v>2806531</v>
      </c>
      <c r="L48" s="111">
        <v>51137</v>
      </c>
      <c r="M48" s="111">
        <v>52250</v>
      </c>
      <c r="N48" s="214">
        <v>3553165.27</v>
      </c>
      <c r="O48" s="214">
        <v>3933939</v>
      </c>
      <c r="P48" s="214">
        <v>3989695</v>
      </c>
      <c r="Q48" s="214">
        <v>4357184</v>
      </c>
      <c r="R48" s="214">
        <v>4508713</v>
      </c>
      <c r="S48" s="214">
        <f t="shared" si="25"/>
        <v>1253.6509677678853</v>
      </c>
      <c r="T48" s="214">
        <f t="shared" si="24"/>
        <v>1387.9951027781503</v>
      </c>
      <c r="U48" s="214">
        <v>4556459</v>
      </c>
      <c r="V48" s="214">
        <f t="shared" si="14"/>
        <v>1408.7771762063003</v>
      </c>
      <c r="W48" s="214">
        <f t="shared" si="15"/>
        <v>1537.3273931563772</v>
      </c>
      <c r="X48" s="214">
        <f t="shared" si="16"/>
        <v>1588.8947897214623</v>
      </c>
      <c r="Y48" s="214">
        <f t="shared" si="17"/>
        <v>8049.215662732483</v>
      </c>
      <c r="Z48" s="214">
        <f t="shared" si="18"/>
        <v>8012.095723014257</v>
      </c>
      <c r="AA48" s="214">
        <f t="shared" si="21"/>
        <v>1623.5199254880847</v>
      </c>
      <c r="AB48" s="214">
        <f t="shared" si="19"/>
        <v>8014.332489654895</v>
      </c>
      <c r="AC48" s="214">
        <f t="shared" si="20"/>
        <v>8286.455441025446</v>
      </c>
      <c r="AD48" s="214">
        <f t="shared" si="22"/>
        <v>8816.929033772025</v>
      </c>
      <c r="AE48" s="214">
        <f t="shared" si="23"/>
        <v>8720.495693779903</v>
      </c>
    </row>
    <row r="49" spans="1:31" ht="12.75">
      <c r="A49" s="5" t="s">
        <v>329</v>
      </c>
      <c r="B49" s="6">
        <v>2311140</v>
      </c>
      <c r="C49" s="212">
        <v>2267763</v>
      </c>
      <c r="D49" s="191">
        <v>2249882</v>
      </c>
      <c r="E49" s="212">
        <v>2235025</v>
      </c>
      <c r="F49" s="342">
        <v>2221222</v>
      </c>
      <c r="G49" s="215">
        <v>36224</v>
      </c>
      <c r="H49" s="30">
        <v>38565</v>
      </c>
      <c r="I49" s="11">
        <v>38710</v>
      </c>
      <c r="J49" s="111">
        <v>40454</v>
      </c>
      <c r="K49" s="111">
        <v>2170460</v>
      </c>
      <c r="L49" s="111">
        <v>39885</v>
      </c>
      <c r="M49" s="111">
        <v>39983</v>
      </c>
      <c r="N49" s="214">
        <v>2204725</v>
      </c>
      <c r="O49" s="214">
        <v>2186567.99</v>
      </c>
      <c r="P49" s="214">
        <v>2174018.44</v>
      </c>
      <c r="Q49" s="214">
        <v>2372426.21</v>
      </c>
      <c r="R49" s="214">
        <v>2367424</v>
      </c>
      <c r="S49" s="214">
        <f t="shared" si="25"/>
        <v>953.9556236316276</v>
      </c>
      <c r="T49" s="214">
        <f t="shared" si="24"/>
        <v>964.195989616199</v>
      </c>
      <c r="U49" s="214">
        <v>2365814</v>
      </c>
      <c r="V49" s="214">
        <f t="shared" si="14"/>
        <v>966.281093852922</v>
      </c>
      <c r="W49" s="214">
        <f t="shared" si="15"/>
        <v>1061.4763637990627</v>
      </c>
      <c r="X49" s="214">
        <f t="shared" si="16"/>
        <v>1065.820525818671</v>
      </c>
      <c r="Y49" s="214">
        <f t="shared" si="17"/>
        <v>6086.3653931095405</v>
      </c>
      <c r="Z49" s="214">
        <f t="shared" si="18"/>
        <v>5669.824944898224</v>
      </c>
      <c r="AA49" s="214">
        <f t="shared" si="21"/>
        <v>1090.0058052210131</v>
      </c>
      <c r="AB49" s="214">
        <f t="shared" si="19"/>
        <v>5616.167501937484</v>
      </c>
      <c r="AC49" s="214">
        <f t="shared" si="20"/>
        <v>5864.503411281949</v>
      </c>
      <c r="AD49" s="214">
        <f t="shared" si="22"/>
        <v>5935.624921649744</v>
      </c>
      <c r="AE49" s="214">
        <f t="shared" si="23"/>
        <v>5917.049746142111</v>
      </c>
    </row>
    <row r="50" spans="1:31" ht="12.75">
      <c r="A50" s="17"/>
      <c r="B50" s="17"/>
      <c r="C50" s="216"/>
      <c r="D50" s="216"/>
      <c r="E50" s="216"/>
      <c r="F50" s="216"/>
      <c r="G50" s="31"/>
      <c r="H50" s="213"/>
      <c r="I50" s="31"/>
      <c r="J50" s="111"/>
      <c r="K50" s="111"/>
      <c r="L50" s="111"/>
      <c r="M50" s="111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</row>
    <row r="51" spans="1:31" ht="12.75">
      <c r="A51" s="79" t="s">
        <v>100</v>
      </c>
      <c r="B51" s="114">
        <f aca="true" t="shared" si="26" ref="B51:P51">SUM(B34:B50)</f>
        <v>80560724</v>
      </c>
      <c r="C51" s="212">
        <f t="shared" si="26"/>
        <v>82002356</v>
      </c>
      <c r="D51" s="212">
        <f t="shared" si="26"/>
        <v>81802257</v>
      </c>
      <c r="E51" s="212">
        <f>SUM(E34:E50)</f>
        <v>81751602</v>
      </c>
      <c r="F51" s="212">
        <f>SUM(F34:F50)</f>
        <v>81843743</v>
      </c>
      <c r="G51" s="32">
        <f t="shared" si="26"/>
        <v>1202901</v>
      </c>
      <c r="H51" s="32">
        <f t="shared" si="26"/>
        <v>1273265</v>
      </c>
      <c r="I51" s="32">
        <f t="shared" si="26"/>
        <v>1291410</v>
      </c>
      <c r="J51" s="111">
        <f>SUM(J34:J50)</f>
        <v>1314051.0618701617</v>
      </c>
      <c r="K51" s="111">
        <f>SUM(K34:K50)</f>
        <v>80523746</v>
      </c>
      <c r="L51" s="111">
        <f>SUM(L34:L50)</f>
        <v>1319361</v>
      </c>
      <c r="M51" s="111">
        <f>SUM(M34:M50)</f>
        <v>1325013</v>
      </c>
      <c r="N51" s="214">
        <f t="shared" si="26"/>
        <v>66213824.02</v>
      </c>
      <c r="O51" s="214">
        <f t="shared" si="26"/>
        <v>74226181.61</v>
      </c>
      <c r="P51" s="214">
        <f t="shared" si="26"/>
        <v>76007575.00999999</v>
      </c>
      <c r="Q51" s="214">
        <f>SUM(Q34:Q50)</f>
        <v>79609331.77999999</v>
      </c>
      <c r="R51" s="214">
        <f>SUM(R34:R50)</f>
        <v>82854291.50999999</v>
      </c>
      <c r="S51" s="214">
        <f>N51/B51*1000</f>
        <v>821.9119780998989</v>
      </c>
      <c r="T51" s="214">
        <f>O51/C51*1000</f>
        <v>905.1713295896035</v>
      </c>
      <c r="U51" s="214">
        <f>SUM(U34:U50)</f>
        <v>82494024.52999999</v>
      </c>
      <c r="V51" s="214">
        <f>P51/D51*1000</f>
        <v>929.1623214014742</v>
      </c>
      <c r="W51" s="214">
        <f>Q51/E51*1000</f>
        <v>973.7953732087108</v>
      </c>
      <c r="X51" s="214">
        <f>R51/F51*1000</f>
        <v>1012.3472909835025</v>
      </c>
      <c r="Y51" s="214">
        <f>N51/G51*100</f>
        <v>5504.511511753669</v>
      </c>
      <c r="Z51" s="214">
        <f>O51/H51*100</f>
        <v>5829.59412298304</v>
      </c>
      <c r="AA51" s="214">
        <f t="shared" si="21"/>
        <v>1024.468291999232</v>
      </c>
      <c r="AB51" s="214">
        <f>P51/I51*100</f>
        <v>5885.6269511619075</v>
      </c>
      <c r="AC51" s="214">
        <f>Q51/J51*100</f>
        <v>6058.313416428409</v>
      </c>
      <c r="AD51" s="214">
        <f>R51/L51*100</f>
        <v>6279.880298871953</v>
      </c>
      <c r="AE51" s="214">
        <f>U51/M51*100</f>
        <v>6225.903031140071</v>
      </c>
    </row>
    <row r="52" spans="1:31" ht="12.75">
      <c r="A52" s="4"/>
      <c r="B52" s="115" t="s">
        <v>217</v>
      </c>
      <c r="C52" s="222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8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</row>
    <row r="53" spans="1:31" ht="12.75">
      <c r="A53" t="s">
        <v>342</v>
      </c>
      <c r="B53" s="115" t="s">
        <v>22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/>
      <c r="O53" s="214">
        <v>4490958.320000008</v>
      </c>
      <c r="P53" s="214">
        <f>P51-O51</f>
        <v>1781393.399999991</v>
      </c>
      <c r="Q53" s="214">
        <f>Q51-P51</f>
        <v>3601756.769999996</v>
      </c>
      <c r="R53" s="214">
        <f>R51-Q51</f>
        <v>3244959.730000004</v>
      </c>
      <c r="S53" s="214">
        <f>S51-R51</f>
        <v>-82853469.5980219</v>
      </c>
      <c r="T53" s="214">
        <f>T51-S51</f>
        <v>83.25935148970461</v>
      </c>
      <c r="U53" s="214">
        <f>U51-R51</f>
        <v>-360266.9800000042</v>
      </c>
      <c r="V53" s="214">
        <f>V51-T51</f>
        <v>23.990991811870686</v>
      </c>
      <c r="W53" s="214">
        <f>W51-V51</f>
        <v>44.6330518072366</v>
      </c>
      <c r="X53" s="214">
        <f>X51-W51</f>
        <v>38.55191777479172</v>
      </c>
      <c r="Y53" s="216"/>
      <c r="Z53" s="214">
        <v>111.00009716641944</v>
      </c>
      <c r="AA53" s="214">
        <f>AA51-X51</f>
        <v>12.121001015729462</v>
      </c>
      <c r="AB53" s="214">
        <f>AB51-Z51</f>
        <v>56.03282817886793</v>
      </c>
      <c r="AC53" s="214">
        <f>AC51-AB51</f>
        <v>172.68646526650173</v>
      </c>
      <c r="AD53" s="214">
        <f>AD51-AC51</f>
        <v>221.56688244354336</v>
      </c>
      <c r="AE53" s="214">
        <f>AE51-AD51</f>
        <v>-53.97726773188151</v>
      </c>
    </row>
    <row r="54" spans="1:31" ht="12.75">
      <c r="A54" t="s">
        <v>343</v>
      </c>
      <c r="B54" s="115" t="s">
        <v>177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219">
        <v>0.06440014254093612</v>
      </c>
      <c r="P54" s="219">
        <f>P53/O51</f>
        <v>0.02399952902548332</v>
      </c>
      <c r="Q54" s="219">
        <f>Q53/P51</f>
        <v>0.04738681334756606</v>
      </c>
      <c r="R54" s="219">
        <f>R53/Q51</f>
        <v>0.04076104719692203</v>
      </c>
      <c r="S54" s="219">
        <f>S53/R51</f>
        <v>-0.9999900800313042</v>
      </c>
      <c r="T54" s="219">
        <f>T53/S51</f>
        <v>0.10129959619542726</v>
      </c>
      <c r="U54" s="219">
        <f>U53/R51</f>
        <v>-0.004348199392381772</v>
      </c>
      <c r="V54" s="219">
        <f>V53/T51</f>
        <v>0.026504365557786708</v>
      </c>
      <c r="W54" s="219">
        <f>W53/V51</f>
        <v>0.048035796092028</v>
      </c>
      <c r="X54" s="219">
        <f>X53/W51</f>
        <v>0.03958934169892487</v>
      </c>
      <c r="Y54" s="216"/>
      <c r="Z54" s="219">
        <v>0.019410382458574425</v>
      </c>
      <c r="AA54" s="219">
        <f>AA53/X51</f>
        <v>0.011973164865146055</v>
      </c>
      <c r="AB54" s="219">
        <f>AB53/Z51</f>
        <v>0.009611788916480447</v>
      </c>
      <c r="AC54" s="219">
        <f>AC53/AB51</f>
        <v>0.02934036878304204</v>
      </c>
      <c r="AD54" s="219">
        <f>AD53/AC51</f>
        <v>0.03657237042948579</v>
      </c>
      <c r="AE54" s="219">
        <f>AE53/AD51</f>
        <v>-0.00859527015850563</v>
      </c>
    </row>
    <row r="57" ht="12.75">
      <c r="A57" t="s">
        <v>23</v>
      </c>
    </row>
    <row r="60" ht="15.75">
      <c r="A60" s="116" t="s">
        <v>218</v>
      </c>
    </row>
    <row r="62" spans="1:31" ht="50.25" customHeight="1">
      <c r="A62" s="3" t="s">
        <v>190</v>
      </c>
      <c r="B62" s="16" t="s">
        <v>338</v>
      </c>
      <c r="C62" s="16" t="s">
        <v>304</v>
      </c>
      <c r="D62" s="16" t="s">
        <v>246</v>
      </c>
      <c r="E62" s="16" t="s">
        <v>165</v>
      </c>
      <c r="F62" s="207" t="s">
        <v>306</v>
      </c>
      <c r="G62" s="78" t="s">
        <v>230</v>
      </c>
      <c r="H62" s="78" t="s">
        <v>151</v>
      </c>
      <c r="I62" s="248" t="s">
        <v>248</v>
      </c>
      <c r="J62" s="248" t="s">
        <v>163</v>
      </c>
      <c r="K62" s="248" t="s">
        <v>429</v>
      </c>
      <c r="L62" s="273" t="s">
        <v>307</v>
      </c>
      <c r="M62" s="273" t="s">
        <v>430</v>
      </c>
      <c r="N62" s="112" t="s">
        <v>116</v>
      </c>
      <c r="O62" s="112" t="s">
        <v>344</v>
      </c>
      <c r="P62" s="249" t="s">
        <v>361</v>
      </c>
      <c r="Q62" s="249" t="s">
        <v>94</v>
      </c>
      <c r="R62" s="249" t="s">
        <v>2</v>
      </c>
      <c r="S62" s="112" t="s">
        <v>215</v>
      </c>
      <c r="T62" s="112" t="s">
        <v>345</v>
      </c>
      <c r="U62" s="112" t="s">
        <v>456</v>
      </c>
      <c r="V62" s="112" t="s">
        <v>363</v>
      </c>
      <c r="W62" s="112" t="s">
        <v>95</v>
      </c>
      <c r="X62" s="112" t="s">
        <v>3</v>
      </c>
      <c r="Y62" s="112" t="s">
        <v>216</v>
      </c>
      <c r="Z62" s="112" t="s">
        <v>346</v>
      </c>
      <c r="AA62" s="112" t="s">
        <v>450</v>
      </c>
      <c r="AB62" s="112" t="s">
        <v>362</v>
      </c>
      <c r="AC62" s="112" t="s">
        <v>96</v>
      </c>
      <c r="AD62" s="112" t="s">
        <v>4</v>
      </c>
      <c r="AE62" s="112" t="s">
        <v>451</v>
      </c>
    </row>
    <row r="63" spans="1:31" ht="12.75">
      <c r="A63" s="5" t="s">
        <v>317</v>
      </c>
      <c r="B63" s="6">
        <v>10738753</v>
      </c>
      <c r="C63" s="212">
        <v>10749506</v>
      </c>
      <c r="D63" s="191">
        <v>10744921</v>
      </c>
      <c r="E63" s="212">
        <v>10753880</v>
      </c>
      <c r="F63" s="342">
        <v>10786227</v>
      </c>
      <c r="G63" s="213">
        <v>98760</v>
      </c>
      <c r="H63" s="27">
        <v>106691</v>
      </c>
      <c r="I63" s="7">
        <v>108114</v>
      </c>
      <c r="J63" s="111">
        <v>108124.06187016172</v>
      </c>
      <c r="K63" s="111">
        <v>10569111</v>
      </c>
      <c r="L63" s="111">
        <v>115212</v>
      </c>
      <c r="M63" s="141">
        <v>116004</v>
      </c>
      <c r="N63" s="214">
        <v>24336280</v>
      </c>
      <c r="O63" s="214">
        <v>32686150.29</v>
      </c>
      <c r="P63" s="214">
        <v>36323758.65</v>
      </c>
      <c r="Q63" s="214">
        <v>37134226.71</v>
      </c>
      <c r="R63" s="214">
        <v>41584960.18</v>
      </c>
      <c r="S63" s="214">
        <f aca="true" t="shared" si="27" ref="S63:T67">N63/B63*1000</f>
        <v>2266.210983714776</v>
      </c>
      <c r="T63" s="214">
        <f t="shared" si="27"/>
        <v>3040.7118513167025</v>
      </c>
      <c r="U63" s="214">
        <v>42960654.18</v>
      </c>
      <c r="V63" s="214">
        <f aca="true" t="shared" si="28" ref="V63:V78">P63/D63*1000</f>
        <v>3380.551485674022</v>
      </c>
      <c r="W63" s="214">
        <f aca="true" t="shared" si="29" ref="W63:W78">Q63/E63*1000</f>
        <v>3453.10034238805</v>
      </c>
      <c r="X63" s="214">
        <f aca="true" t="shared" si="30" ref="X63:X78">R63/F63*1000</f>
        <v>3855.3759512014717</v>
      </c>
      <c r="Y63" s="214">
        <f aca="true" t="shared" si="31" ref="Y63:Y78">N63/G63*100</f>
        <v>24641.83880113406</v>
      </c>
      <c r="Z63" s="214">
        <f aca="true" t="shared" si="32" ref="Z63:Z78">O63/H63*100</f>
        <v>30636.276996185246</v>
      </c>
      <c r="AA63" s="214">
        <f>U63/K63*1000</f>
        <v>4064.7367768206805</v>
      </c>
      <c r="AB63" s="214">
        <f aca="true" t="shared" si="33" ref="AB63:AB78">P63/I63*100</f>
        <v>33597.64567956046</v>
      </c>
      <c r="AC63" s="214">
        <f aca="true" t="shared" si="34" ref="AC63:AC78">Q63/J63*100</f>
        <v>34344.091470214815</v>
      </c>
      <c r="AD63" s="214">
        <f>R63/L63*100</f>
        <v>36094.29588931709</v>
      </c>
      <c r="AE63" s="214">
        <f>U63/M63*100</f>
        <v>37033.76968035585</v>
      </c>
    </row>
    <row r="64" spans="1:31" ht="12.75">
      <c r="A64" s="5" t="s">
        <v>318</v>
      </c>
      <c r="B64" s="6">
        <v>12492658</v>
      </c>
      <c r="C64" s="212">
        <v>12519728</v>
      </c>
      <c r="D64" s="191">
        <v>12510331</v>
      </c>
      <c r="E64" s="212">
        <v>12538696</v>
      </c>
      <c r="F64" s="342">
        <v>12595891</v>
      </c>
      <c r="G64" s="213">
        <v>177983</v>
      </c>
      <c r="H64" s="27">
        <v>185096</v>
      </c>
      <c r="I64" s="7">
        <v>187181</v>
      </c>
      <c r="J64" s="111">
        <v>189258</v>
      </c>
      <c r="K64" s="111">
        <v>12519571</v>
      </c>
      <c r="L64" s="111">
        <v>189027</v>
      </c>
      <c r="M64" s="111">
        <v>189695</v>
      </c>
      <c r="N64" s="214">
        <v>52140842.81</v>
      </c>
      <c r="O64" s="214">
        <v>60449496.13</v>
      </c>
      <c r="P64" s="214">
        <v>95779564</v>
      </c>
      <c r="Q64" s="214">
        <v>59920170.03</v>
      </c>
      <c r="R64" s="214">
        <v>72268750.96</v>
      </c>
      <c r="S64" s="214">
        <f t="shared" si="27"/>
        <v>4173.718900333301</v>
      </c>
      <c r="T64" s="214">
        <f t="shared" si="27"/>
        <v>4828.339412006395</v>
      </c>
      <c r="U64" s="214">
        <v>76752153</v>
      </c>
      <c r="V64" s="214">
        <f t="shared" si="28"/>
        <v>7656.037558078999</v>
      </c>
      <c r="W64" s="214">
        <f t="shared" si="29"/>
        <v>4778.819905195883</v>
      </c>
      <c r="X64" s="214">
        <f t="shared" si="30"/>
        <v>5737.486213559643</v>
      </c>
      <c r="Y64" s="214">
        <f t="shared" si="31"/>
        <v>29295.406196097385</v>
      </c>
      <c r="Z64" s="214">
        <f t="shared" si="32"/>
        <v>32658.456222716864</v>
      </c>
      <c r="AA64" s="214">
        <f aca="true" t="shared" si="35" ref="AA64:AA78">U64/K64*1000</f>
        <v>6130.573723332853</v>
      </c>
      <c r="AB64" s="214">
        <f t="shared" si="33"/>
        <v>51169.49049315903</v>
      </c>
      <c r="AC64" s="214">
        <f t="shared" si="34"/>
        <v>31660.57446977142</v>
      </c>
      <c r="AD64" s="214">
        <f aca="true" t="shared" si="36" ref="AD64:AD78">R64/L64*100</f>
        <v>38231.972659990366</v>
      </c>
      <c r="AE64" s="214">
        <f aca="true" t="shared" si="37" ref="AE64:AE78">U64/M64*100</f>
        <v>40460.82026410817</v>
      </c>
    </row>
    <row r="65" spans="1:31" ht="12.75">
      <c r="A65" s="5" t="s">
        <v>319</v>
      </c>
      <c r="B65" s="6">
        <v>3404037</v>
      </c>
      <c r="C65" s="212">
        <v>3431675</v>
      </c>
      <c r="D65" s="191">
        <v>3442675</v>
      </c>
      <c r="E65" s="212">
        <v>3460725</v>
      </c>
      <c r="F65" s="342">
        <v>3501872</v>
      </c>
      <c r="G65" s="213">
        <v>59741</v>
      </c>
      <c r="H65" s="27">
        <v>57404</v>
      </c>
      <c r="I65" s="7">
        <v>58375</v>
      </c>
      <c r="J65" s="111">
        <v>58245</v>
      </c>
      <c r="K65" s="111">
        <v>3375222</v>
      </c>
      <c r="L65" s="111">
        <v>56316</v>
      </c>
      <c r="M65" s="111">
        <v>56371</v>
      </c>
      <c r="N65" s="214">
        <v>10786942</v>
      </c>
      <c r="O65" s="214">
        <v>37337156</v>
      </c>
      <c r="P65" s="214">
        <v>40996765</v>
      </c>
      <c r="Q65" s="214">
        <v>44445295</v>
      </c>
      <c r="R65" s="214">
        <v>44619534</v>
      </c>
      <c r="S65" s="214">
        <f t="shared" si="27"/>
        <v>3168.8674359297506</v>
      </c>
      <c r="T65" s="214">
        <f t="shared" si="27"/>
        <v>10880.155026335537</v>
      </c>
      <c r="U65" s="214">
        <v>42374992</v>
      </c>
      <c r="V65" s="214">
        <f t="shared" si="28"/>
        <v>11908.404075319337</v>
      </c>
      <c r="W65" s="214">
        <f t="shared" si="29"/>
        <v>12842.769939824748</v>
      </c>
      <c r="X65" s="214">
        <f t="shared" si="30"/>
        <v>12741.62333746065</v>
      </c>
      <c r="Y65" s="214">
        <f t="shared" si="31"/>
        <v>18056.17917343198</v>
      </c>
      <c r="Z65" s="214">
        <f t="shared" si="32"/>
        <v>65042.77750679395</v>
      </c>
      <c r="AA65" s="214">
        <f t="shared" si="35"/>
        <v>12554.727363118634</v>
      </c>
      <c r="AB65" s="214">
        <f t="shared" si="33"/>
        <v>70230.00428265525</v>
      </c>
      <c r="AC65" s="214">
        <f t="shared" si="34"/>
        <v>76307.48562108335</v>
      </c>
      <c r="AD65" s="214">
        <f t="shared" si="36"/>
        <v>79230.65203494566</v>
      </c>
      <c r="AE65" s="214">
        <f t="shared" si="37"/>
        <v>75171.6166113782</v>
      </c>
    </row>
    <row r="66" spans="1:31" ht="12.75">
      <c r="A66" s="5" t="s">
        <v>320</v>
      </c>
      <c r="B66" s="6">
        <v>2547772</v>
      </c>
      <c r="C66" s="212">
        <v>2522493</v>
      </c>
      <c r="D66" s="191">
        <v>2511525</v>
      </c>
      <c r="E66" s="212">
        <v>2503273</v>
      </c>
      <c r="F66" s="342">
        <v>2495635</v>
      </c>
      <c r="G66" s="213">
        <v>43218</v>
      </c>
      <c r="H66" s="27">
        <v>45450</v>
      </c>
      <c r="I66" s="7">
        <v>45474</v>
      </c>
      <c r="J66" s="111">
        <v>46966</v>
      </c>
      <c r="K66" s="111">
        <v>2449511</v>
      </c>
      <c r="L66" s="111">
        <v>48307</v>
      </c>
      <c r="M66" s="111">
        <v>48613</v>
      </c>
      <c r="N66" s="214">
        <v>16665684</v>
      </c>
      <c r="O66" s="214">
        <v>22973026.35</v>
      </c>
      <c r="P66" s="214">
        <v>24037641.69</v>
      </c>
      <c r="Q66" s="214">
        <v>26158836</v>
      </c>
      <c r="R66" s="214">
        <v>25616948</v>
      </c>
      <c r="S66" s="214">
        <f t="shared" si="27"/>
        <v>6541.277633948406</v>
      </c>
      <c r="T66" s="214">
        <f t="shared" si="27"/>
        <v>9107.270604913474</v>
      </c>
      <c r="U66" s="214">
        <v>28709481</v>
      </c>
      <c r="V66" s="214">
        <f t="shared" si="28"/>
        <v>9570.934667184281</v>
      </c>
      <c r="W66" s="214">
        <f t="shared" si="29"/>
        <v>10449.853451860823</v>
      </c>
      <c r="X66" s="214">
        <f t="shared" si="30"/>
        <v>10264.701368589558</v>
      </c>
      <c r="Y66" s="214">
        <f t="shared" si="31"/>
        <v>38561.904761904756</v>
      </c>
      <c r="Z66" s="214">
        <f t="shared" si="32"/>
        <v>50545.71254125413</v>
      </c>
      <c r="AA66" s="214">
        <f t="shared" si="35"/>
        <v>11720.494825293703</v>
      </c>
      <c r="AB66" s="214">
        <f t="shared" si="33"/>
        <v>52860.187557725294</v>
      </c>
      <c r="AC66" s="214">
        <f t="shared" si="34"/>
        <v>55697.389600987946</v>
      </c>
      <c r="AD66" s="214">
        <f t="shared" si="36"/>
        <v>53029.473989276914</v>
      </c>
      <c r="AE66" s="214">
        <f t="shared" si="37"/>
        <v>59057.20897702261</v>
      </c>
    </row>
    <row r="67" spans="1:31" ht="12.75">
      <c r="A67" s="5" t="s">
        <v>321</v>
      </c>
      <c r="B67" s="6">
        <v>663979</v>
      </c>
      <c r="C67" s="212">
        <v>661866</v>
      </c>
      <c r="D67" s="191">
        <v>661716</v>
      </c>
      <c r="E67" s="212">
        <v>660706</v>
      </c>
      <c r="F67" s="342">
        <v>661301</v>
      </c>
      <c r="G67" s="213">
        <v>9206</v>
      </c>
      <c r="H67" s="27">
        <v>9922</v>
      </c>
      <c r="I67" s="7">
        <v>10070</v>
      </c>
      <c r="J67" s="111">
        <v>10232</v>
      </c>
      <c r="K67" s="111">
        <v>654774</v>
      </c>
      <c r="L67" s="111">
        <v>10276</v>
      </c>
      <c r="M67" s="111">
        <v>10267</v>
      </c>
      <c r="N67" s="214">
        <v>4764616</v>
      </c>
      <c r="O67" s="214">
        <v>5202908</v>
      </c>
      <c r="P67" s="214">
        <v>5202734</v>
      </c>
      <c r="Q67" s="214">
        <v>5209694</v>
      </c>
      <c r="R67" s="214">
        <v>6350692</v>
      </c>
      <c r="S67" s="214">
        <f t="shared" si="27"/>
        <v>7175.853453196562</v>
      </c>
      <c r="T67" s="214">
        <f t="shared" si="27"/>
        <v>7860.968836592301</v>
      </c>
      <c r="U67" s="214">
        <v>6975270.44</v>
      </c>
      <c r="V67" s="214">
        <f t="shared" si="28"/>
        <v>7862.487834660187</v>
      </c>
      <c r="W67" s="214">
        <f t="shared" si="29"/>
        <v>7885.041152948513</v>
      </c>
      <c r="X67" s="214">
        <f t="shared" si="30"/>
        <v>9603.330404762733</v>
      </c>
      <c r="Y67" s="214">
        <f t="shared" si="31"/>
        <v>51755.55072778623</v>
      </c>
      <c r="Z67" s="214">
        <f t="shared" si="32"/>
        <v>52438.09715783108</v>
      </c>
      <c r="AA67" s="214">
        <f t="shared" si="35"/>
        <v>10652.943519443352</v>
      </c>
      <c r="AB67" s="214">
        <f t="shared" si="33"/>
        <v>51665.680238331675</v>
      </c>
      <c r="AC67" s="214">
        <f t="shared" si="34"/>
        <v>50915.69585613761</v>
      </c>
      <c r="AD67" s="214">
        <f t="shared" si="36"/>
        <v>61801.206695212146</v>
      </c>
      <c r="AE67" s="214">
        <f t="shared" si="37"/>
        <v>67938.74004090777</v>
      </c>
    </row>
    <row r="68" spans="1:31" ht="12.75">
      <c r="A68" s="5" t="s">
        <v>322</v>
      </c>
      <c r="B68" s="6"/>
      <c r="C68" s="212">
        <v>1772100</v>
      </c>
      <c r="D68" s="191">
        <v>1774224</v>
      </c>
      <c r="E68" s="212">
        <v>1786448</v>
      </c>
      <c r="F68" s="342">
        <v>1798836</v>
      </c>
      <c r="G68" s="213"/>
      <c r="H68" s="27">
        <v>24000</v>
      </c>
      <c r="I68" s="7">
        <v>23590</v>
      </c>
      <c r="J68" s="111">
        <v>23836</v>
      </c>
      <c r="K68" s="111">
        <v>1734272</v>
      </c>
      <c r="L68" s="111">
        <v>24358</v>
      </c>
      <c r="M68" s="111">
        <v>25187</v>
      </c>
      <c r="N68" s="214"/>
      <c r="O68" s="214">
        <v>17329334</v>
      </c>
      <c r="P68" s="214">
        <v>18457493</v>
      </c>
      <c r="Q68" s="214">
        <v>18690781</v>
      </c>
      <c r="R68" s="214">
        <v>19416735</v>
      </c>
      <c r="S68" s="214"/>
      <c r="T68" s="214">
        <f aca="true" t="shared" si="38" ref="T68:T78">O68/C68*1000</f>
        <v>9778.981998758536</v>
      </c>
      <c r="U68" s="214">
        <v>20027333</v>
      </c>
      <c r="V68" s="214">
        <f t="shared" si="28"/>
        <v>10403.13568072577</v>
      </c>
      <c r="W68" s="214">
        <f t="shared" si="29"/>
        <v>10462.538512176117</v>
      </c>
      <c r="X68" s="214">
        <f t="shared" si="30"/>
        <v>10794.05515566733</v>
      </c>
      <c r="Y68" s="214" t="e">
        <f t="shared" si="31"/>
        <v>#DIV/0!</v>
      </c>
      <c r="Z68" s="214">
        <f t="shared" si="32"/>
        <v>72205.55833333333</v>
      </c>
      <c r="AA68" s="214">
        <f t="shared" si="35"/>
        <v>11547.976903276995</v>
      </c>
      <c r="AB68" s="214">
        <f t="shared" si="33"/>
        <v>78242.86986011022</v>
      </c>
      <c r="AC68" s="214">
        <f t="shared" si="34"/>
        <v>78414.08373888237</v>
      </c>
      <c r="AD68" s="214">
        <f t="shared" si="36"/>
        <v>79713.99540192135</v>
      </c>
      <c r="AE68" s="214">
        <f t="shared" si="37"/>
        <v>79514.5630682495</v>
      </c>
    </row>
    <row r="69" spans="1:31" ht="12.75">
      <c r="A69" s="5" t="s">
        <v>323</v>
      </c>
      <c r="B69" s="6">
        <v>6075359</v>
      </c>
      <c r="C69" s="212">
        <v>6064953</v>
      </c>
      <c r="D69" s="191">
        <v>6061951</v>
      </c>
      <c r="E69" s="212">
        <v>6067021</v>
      </c>
      <c r="F69" s="342">
        <v>6092126</v>
      </c>
      <c r="G69" s="213">
        <v>84965</v>
      </c>
      <c r="H69" s="27">
        <v>87379</v>
      </c>
      <c r="I69" s="7">
        <v>89827</v>
      </c>
      <c r="J69" s="111">
        <v>90897</v>
      </c>
      <c r="K69" s="111">
        <v>6016481</v>
      </c>
      <c r="L69" s="111">
        <v>93059</v>
      </c>
      <c r="M69" s="111">
        <v>93988</v>
      </c>
      <c r="N69" s="214">
        <v>28271481.77</v>
      </c>
      <c r="O69" s="214">
        <v>34920611.67</v>
      </c>
      <c r="P69" s="214">
        <v>36894946</v>
      </c>
      <c r="Q69" s="214">
        <v>41002329.92</v>
      </c>
      <c r="R69" s="214">
        <v>45331589.92</v>
      </c>
      <c r="S69" s="214">
        <f aca="true" t="shared" si="39" ref="S69:S78">N69/B69*1000</f>
        <v>4653.466860147688</v>
      </c>
      <c r="T69" s="214">
        <f t="shared" si="38"/>
        <v>5757.771192950712</v>
      </c>
      <c r="U69" s="214">
        <v>46158740.48</v>
      </c>
      <c r="V69" s="214">
        <f t="shared" si="28"/>
        <v>6086.315445307955</v>
      </c>
      <c r="W69" s="214">
        <f t="shared" si="29"/>
        <v>6758.231085733839</v>
      </c>
      <c r="X69" s="214">
        <f t="shared" si="30"/>
        <v>7441.013189812555</v>
      </c>
      <c r="Y69" s="214">
        <f t="shared" si="31"/>
        <v>33274.26795739422</v>
      </c>
      <c r="Z69" s="214">
        <f t="shared" si="32"/>
        <v>39964.53572368647</v>
      </c>
      <c r="AA69" s="214">
        <f t="shared" si="35"/>
        <v>7672.049571834433</v>
      </c>
      <c r="AB69" s="214">
        <f t="shared" si="33"/>
        <v>41073.33652465294</v>
      </c>
      <c r="AC69" s="214">
        <f t="shared" si="34"/>
        <v>45108.56235079266</v>
      </c>
      <c r="AD69" s="214">
        <f t="shared" si="36"/>
        <v>48712.741293158106</v>
      </c>
      <c r="AE69" s="214">
        <f t="shared" si="37"/>
        <v>49111.31259309699</v>
      </c>
    </row>
    <row r="70" spans="1:31" ht="12.75">
      <c r="A70" s="5" t="s">
        <v>206</v>
      </c>
      <c r="B70" s="6">
        <v>1693754</v>
      </c>
      <c r="C70" s="212">
        <v>1664356</v>
      </c>
      <c r="D70" s="191">
        <v>1651216</v>
      </c>
      <c r="E70" s="212">
        <v>1642327</v>
      </c>
      <c r="F70" s="342">
        <v>1634734</v>
      </c>
      <c r="G70" s="213">
        <v>32414</v>
      </c>
      <c r="H70" s="27">
        <v>32362</v>
      </c>
      <c r="I70" s="7">
        <v>33099</v>
      </c>
      <c r="J70" s="111">
        <v>34068</v>
      </c>
      <c r="K70" s="111">
        <v>1600327</v>
      </c>
      <c r="L70" s="111">
        <v>34557</v>
      </c>
      <c r="M70" s="111">
        <v>35219</v>
      </c>
      <c r="N70" s="214">
        <v>14021958.46</v>
      </c>
      <c r="O70" s="214">
        <v>16843636.29</v>
      </c>
      <c r="P70" s="214">
        <v>17919882.97</v>
      </c>
      <c r="Q70" s="214">
        <v>19837227</v>
      </c>
      <c r="R70" s="214">
        <v>20965162.46</v>
      </c>
      <c r="S70" s="214">
        <f t="shared" si="39"/>
        <v>8278.627510252376</v>
      </c>
      <c r="T70" s="214">
        <f t="shared" si="38"/>
        <v>10120.212436521993</v>
      </c>
      <c r="U70" s="214">
        <v>21948929.2</v>
      </c>
      <c r="V70" s="214">
        <f t="shared" si="28"/>
        <v>10852.537142324201</v>
      </c>
      <c r="W70" s="214">
        <f t="shared" si="29"/>
        <v>12078.731580251679</v>
      </c>
      <c r="X70" s="214">
        <f t="shared" si="30"/>
        <v>12824.815817129884</v>
      </c>
      <c r="Y70" s="214">
        <f t="shared" si="31"/>
        <v>43258.95742580367</v>
      </c>
      <c r="Z70" s="214">
        <f t="shared" si="32"/>
        <v>52047.575211668</v>
      </c>
      <c r="AA70" s="214">
        <f t="shared" si="35"/>
        <v>13715.27769012208</v>
      </c>
      <c r="AB70" s="214">
        <f t="shared" si="33"/>
        <v>54140.25490196078</v>
      </c>
      <c r="AC70" s="214">
        <f t="shared" si="34"/>
        <v>58228.32863684396</v>
      </c>
      <c r="AD70" s="214">
        <f t="shared" si="36"/>
        <v>60668.352171774175</v>
      </c>
      <c r="AE70" s="214">
        <f t="shared" si="37"/>
        <v>62321.273176410454</v>
      </c>
    </row>
    <row r="71" spans="1:31" ht="12.75">
      <c r="A71" s="5" t="s">
        <v>324</v>
      </c>
      <c r="B71" s="6">
        <v>7982685</v>
      </c>
      <c r="C71" s="212">
        <v>7947244</v>
      </c>
      <c r="D71" s="191">
        <v>7928815</v>
      </c>
      <c r="E71" s="212">
        <v>7918293</v>
      </c>
      <c r="F71" s="342">
        <v>7913502</v>
      </c>
      <c r="G71" s="213">
        <v>129138</v>
      </c>
      <c r="H71" s="27">
        <v>132525</v>
      </c>
      <c r="I71" s="7">
        <v>134533</v>
      </c>
      <c r="J71" s="111">
        <v>138646</v>
      </c>
      <c r="K71" s="111">
        <v>7778995</v>
      </c>
      <c r="L71" s="111">
        <v>139021</v>
      </c>
      <c r="M71" s="111">
        <v>139446</v>
      </c>
      <c r="N71" s="214">
        <v>42617747</v>
      </c>
      <c r="O71" s="214">
        <v>49843575</v>
      </c>
      <c r="P71" s="214">
        <v>54527661.88</v>
      </c>
      <c r="Q71" s="214">
        <v>58266361.62</v>
      </c>
      <c r="R71" s="214">
        <v>63786045.9</v>
      </c>
      <c r="S71" s="214">
        <f t="shared" si="39"/>
        <v>5338.773482856958</v>
      </c>
      <c r="T71" s="214">
        <f t="shared" si="38"/>
        <v>6271.806301656272</v>
      </c>
      <c r="U71" s="214">
        <v>68238216.81</v>
      </c>
      <c r="V71" s="214">
        <f t="shared" si="28"/>
        <v>6877.151488589405</v>
      </c>
      <c r="W71" s="214">
        <f t="shared" si="29"/>
        <v>7358.449809826436</v>
      </c>
      <c r="X71" s="214">
        <f t="shared" si="30"/>
        <v>8060.406871698522</v>
      </c>
      <c r="Y71" s="214">
        <f t="shared" si="31"/>
        <v>33001.70902445446</v>
      </c>
      <c r="Z71" s="214">
        <f t="shared" si="32"/>
        <v>37610.696095076404</v>
      </c>
      <c r="AA71" s="214">
        <f t="shared" si="35"/>
        <v>8772.112182871952</v>
      </c>
      <c r="AB71" s="214">
        <f t="shared" si="33"/>
        <v>40531.06812454937</v>
      </c>
      <c r="AC71" s="214">
        <f t="shared" si="34"/>
        <v>42025.27416586125</v>
      </c>
      <c r="AD71" s="214">
        <f t="shared" si="36"/>
        <v>45882.309794923065</v>
      </c>
      <c r="AE71" s="214">
        <f t="shared" si="37"/>
        <v>48935.22712017555</v>
      </c>
    </row>
    <row r="72" spans="1:31" ht="12.75">
      <c r="A72" s="5" t="s">
        <v>161</v>
      </c>
      <c r="B72" s="6">
        <v>18028745</v>
      </c>
      <c r="C72" s="212">
        <v>17933064</v>
      </c>
      <c r="D72" s="191">
        <v>17872763</v>
      </c>
      <c r="E72" s="212">
        <v>17845154</v>
      </c>
      <c r="F72" s="342">
        <v>17841956</v>
      </c>
      <c r="G72" s="213">
        <v>282829</v>
      </c>
      <c r="H72" s="27">
        <v>301783</v>
      </c>
      <c r="I72" s="7">
        <v>302483</v>
      </c>
      <c r="J72" s="111">
        <v>305803</v>
      </c>
      <c r="K72" s="111">
        <v>17554329</v>
      </c>
      <c r="L72" s="111">
        <v>309497</v>
      </c>
      <c r="M72" s="111">
        <v>308995</v>
      </c>
      <c r="N72" s="214">
        <v>120232509</v>
      </c>
      <c r="O72" s="214">
        <v>135133698</v>
      </c>
      <c r="P72" s="214">
        <v>144825503</v>
      </c>
      <c r="Q72" s="214">
        <v>155829103</v>
      </c>
      <c r="R72" s="214">
        <v>165439873</v>
      </c>
      <c r="S72" s="214">
        <f t="shared" si="39"/>
        <v>6668.933916365227</v>
      </c>
      <c r="T72" s="214">
        <f t="shared" si="38"/>
        <v>7535.449491509092</v>
      </c>
      <c r="U72" s="214">
        <v>172655275</v>
      </c>
      <c r="V72" s="214">
        <f t="shared" si="28"/>
        <v>8103.140124445224</v>
      </c>
      <c r="W72" s="214">
        <f t="shared" si="29"/>
        <v>8732.292419555471</v>
      </c>
      <c r="X72" s="214">
        <f t="shared" si="30"/>
        <v>9272.518831455474</v>
      </c>
      <c r="Y72" s="214">
        <f t="shared" si="31"/>
        <v>42510.672172938415</v>
      </c>
      <c r="Z72" s="214">
        <f t="shared" si="32"/>
        <v>44778.432847443364</v>
      </c>
      <c r="AA72" s="214">
        <f t="shared" si="35"/>
        <v>9835.481322014644</v>
      </c>
      <c r="AB72" s="214">
        <f t="shared" si="33"/>
        <v>47878.89005332531</v>
      </c>
      <c r="AC72" s="214">
        <f t="shared" si="34"/>
        <v>50957.34933928052</v>
      </c>
      <c r="AD72" s="214">
        <f t="shared" si="36"/>
        <v>53454.435099532464</v>
      </c>
      <c r="AE72" s="214">
        <f t="shared" si="37"/>
        <v>55876.39767633781</v>
      </c>
    </row>
    <row r="73" spans="1:31" ht="12.75">
      <c r="A73" s="5" t="s">
        <v>207</v>
      </c>
      <c r="B73" s="6">
        <v>4052860</v>
      </c>
      <c r="C73" s="212">
        <v>4028351</v>
      </c>
      <c r="D73" s="191">
        <v>4012675</v>
      </c>
      <c r="E73" s="212">
        <v>4003745</v>
      </c>
      <c r="F73" s="342">
        <v>3999117</v>
      </c>
      <c r="G73" s="213">
        <v>65953</v>
      </c>
      <c r="H73" s="27">
        <v>66933</v>
      </c>
      <c r="I73" s="7">
        <v>69322</v>
      </c>
      <c r="J73" s="111">
        <v>71882</v>
      </c>
      <c r="K73" s="111">
        <v>3990278</v>
      </c>
      <c r="L73" s="111">
        <v>65875</v>
      </c>
      <c r="M73" s="111">
        <v>65456</v>
      </c>
      <c r="N73" s="214">
        <v>19509380</v>
      </c>
      <c r="O73" s="214">
        <v>19173524</v>
      </c>
      <c r="P73" s="214">
        <v>22628325</v>
      </c>
      <c r="Q73" s="214">
        <v>15240562</v>
      </c>
      <c r="R73" s="214">
        <v>26487849</v>
      </c>
      <c r="S73" s="214">
        <f t="shared" si="39"/>
        <v>4813.731537728912</v>
      </c>
      <c r="T73" s="214">
        <f t="shared" si="38"/>
        <v>4759.645820336907</v>
      </c>
      <c r="U73" s="214">
        <v>27319775</v>
      </c>
      <c r="V73" s="214">
        <f t="shared" si="28"/>
        <v>5639.211996984555</v>
      </c>
      <c r="W73" s="214">
        <f t="shared" si="29"/>
        <v>3806.576592665117</v>
      </c>
      <c r="X73" s="214">
        <f t="shared" si="30"/>
        <v>6623.424370929883</v>
      </c>
      <c r="Y73" s="214">
        <f t="shared" si="31"/>
        <v>29580.731733203946</v>
      </c>
      <c r="Z73" s="214">
        <f t="shared" si="32"/>
        <v>28645.845845845844</v>
      </c>
      <c r="AA73" s="214">
        <f t="shared" si="35"/>
        <v>6846.584373319352</v>
      </c>
      <c r="AB73" s="214">
        <f t="shared" si="33"/>
        <v>32642.342979140823</v>
      </c>
      <c r="AC73" s="214">
        <f t="shared" si="34"/>
        <v>21202.195264461203</v>
      </c>
      <c r="AD73" s="214">
        <f t="shared" si="36"/>
        <v>40209.25844402277</v>
      </c>
      <c r="AE73" s="214">
        <f t="shared" si="37"/>
        <v>41737.61763627475</v>
      </c>
    </row>
    <row r="74" spans="1:31" ht="12.75">
      <c r="A74" s="5" t="s">
        <v>326</v>
      </c>
      <c r="B74" s="6">
        <v>1043167</v>
      </c>
      <c r="C74" s="212">
        <v>1030324</v>
      </c>
      <c r="D74" s="191">
        <v>1022585</v>
      </c>
      <c r="E74" s="212">
        <v>1017567</v>
      </c>
      <c r="F74" s="342">
        <v>1013352</v>
      </c>
      <c r="G74" s="213">
        <v>22613</v>
      </c>
      <c r="H74" s="27">
        <v>19289</v>
      </c>
      <c r="I74" s="7">
        <v>19948</v>
      </c>
      <c r="J74" s="111">
        <v>20192</v>
      </c>
      <c r="K74" s="111">
        <v>994287</v>
      </c>
      <c r="L74" s="111">
        <v>20532</v>
      </c>
      <c r="M74" s="111">
        <v>20833</v>
      </c>
      <c r="N74" s="214">
        <v>4031328.4</v>
      </c>
      <c r="O74" s="214">
        <v>4773275</v>
      </c>
      <c r="P74" s="214">
        <v>5313950</v>
      </c>
      <c r="Q74" s="214">
        <v>5631941</v>
      </c>
      <c r="R74" s="214">
        <v>6138076</v>
      </c>
      <c r="S74" s="214">
        <f t="shared" si="39"/>
        <v>3864.5091342038236</v>
      </c>
      <c r="T74" s="214">
        <f t="shared" si="38"/>
        <v>4632.790267915723</v>
      </c>
      <c r="U74" s="214">
        <v>6218858</v>
      </c>
      <c r="V74" s="214">
        <f t="shared" si="28"/>
        <v>5196.585124952938</v>
      </c>
      <c r="W74" s="214">
        <f t="shared" si="29"/>
        <v>5534.712701964588</v>
      </c>
      <c r="X74" s="214">
        <f t="shared" si="30"/>
        <v>6057.200262100435</v>
      </c>
      <c r="Y74" s="214">
        <f t="shared" si="31"/>
        <v>17827.481537168886</v>
      </c>
      <c r="Z74" s="214">
        <f t="shared" si="32"/>
        <v>24746.09881279486</v>
      </c>
      <c r="AA74" s="214">
        <f t="shared" si="35"/>
        <v>6254.5904753858795</v>
      </c>
      <c r="AB74" s="214">
        <f t="shared" si="33"/>
        <v>26639.011429717266</v>
      </c>
      <c r="AC74" s="214">
        <f t="shared" si="34"/>
        <v>27891.942353407292</v>
      </c>
      <c r="AD74" s="214">
        <f t="shared" si="36"/>
        <v>29895.168517436196</v>
      </c>
      <c r="AE74" s="214">
        <f t="shared" si="37"/>
        <v>29850.996015936256</v>
      </c>
    </row>
    <row r="75" spans="1:31" ht="12.75">
      <c r="A75" s="5" t="s">
        <v>327</v>
      </c>
      <c r="B75" s="6">
        <v>4249774</v>
      </c>
      <c r="C75" s="212">
        <v>4192801</v>
      </c>
      <c r="D75" s="191">
        <v>4168732</v>
      </c>
      <c r="E75" s="212">
        <v>4149477</v>
      </c>
      <c r="F75" s="342">
        <v>4137051</v>
      </c>
      <c r="G75" s="215">
        <v>69213</v>
      </c>
      <c r="H75" s="30">
        <v>70829</v>
      </c>
      <c r="I75" s="11">
        <v>73747</v>
      </c>
      <c r="J75" s="111">
        <v>74971</v>
      </c>
      <c r="K75" s="111">
        <v>4050204</v>
      </c>
      <c r="L75" s="111">
        <v>75509</v>
      </c>
      <c r="M75" s="111">
        <v>74460</v>
      </c>
      <c r="N75" s="214">
        <v>23262298</v>
      </c>
      <c r="O75" s="214">
        <v>29188599</v>
      </c>
      <c r="P75" s="214">
        <v>33212699</v>
      </c>
      <c r="Q75" s="214">
        <v>34437310</v>
      </c>
      <c r="R75" s="214">
        <v>35796197</v>
      </c>
      <c r="S75" s="214">
        <f t="shared" si="39"/>
        <v>5473.772958279664</v>
      </c>
      <c r="T75" s="214">
        <f t="shared" si="38"/>
        <v>6961.598940660432</v>
      </c>
      <c r="U75" s="214">
        <v>37884465</v>
      </c>
      <c r="V75" s="214">
        <f t="shared" si="28"/>
        <v>7967.098628551799</v>
      </c>
      <c r="W75" s="214">
        <f t="shared" si="29"/>
        <v>8299.192886236026</v>
      </c>
      <c r="X75" s="214">
        <f t="shared" si="30"/>
        <v>8652.587797443153</v>
      </c>
      <c r="Y75" s="214">
        <f t="shared" si="31"/>
        <v>33609.723606836866</v>
      </c>
      <c r="Z75" s="214">
        <f t="shared" si="32"/>
        <v>41209.954961950614</v>
      </c>
      <c r="AA75" s="214">
        <f t="shared" si="35"/>
        <v>9353.717738662051</v>
      </c>
      <c r="AB75" s="214">
        <f t="shared" si="33"/>
        <v>45036.000108478984</v>
      </c>
      <c r="AC75" s="214">
        <f t="shared" si="34"/>
        <v>45934.1745474917</v>
      </c>
      <c r="AD75" s="214">
        <f t="shared" si="36"/>
        <v>47406.53034737581</v>
      </c>
      <c r="AE75" s="214">
        <f t="shared" si="37"/>
        <v>50878.94842868655</v>
      </c>
    </row>
    <row r="76" spans="1:31" ht="12.75">
      <c r="A76" s="5" t="s">
        <v>328</v>
      </c>
      <c r="B76" s="6">
        <v>2441787</v>
      </c>
      <c r="C76" s="212">
        <v>2381872</v>
      </c>
      <c r="D76" s="191">
        <v>2356219</v>
      </c>
      <c r="E76" s="212">
        <v>2335006</v>
      </c>
      <c r="F76" s="342">
        <v>2313280</v>
      </c>
      <c r="G76" s="215">
        <v>46501</v>
      </c>
      <c r="H76" s="30">
        <v>45937</v>
      </c>
      <c r="I76" s="11">
        <v>47155</v>
      </c>
      <c r="J76" s="111">
        <v>47895</v>
      </c>
      <c r="K76" s="111">
        <v>2259393</v>
      </c>
      <c r="L76" s="111">
        <v>46793</v>
      </c>
      <c r="M76" s="111">
        <v>48246</v>
      </c>
      <c r="N76" s="214">
        <v>18843749</v>
      </c>
      <c r="O76" s="214">
        <v>21259911</v>
      </c>
      <c r="P76" s="214">
        <v>22426280</v>
      </c>
      <c r="Q76" s="214">
        <v>23855538</v>
      </c>
      <c r="R76" s="214">
        <v>25712463.7</v>
      </c>
      <c r="S76" s="214">
        <f t="shared" si="39"/>
        <v>7717.19605354603</v>
      </c>
      <c r="T76" s="214">
        <f t="shared" si="38"/>
        <v>8925.715151779777</v>
      </c>
      <c r="U76" s="214">
        <v>25634013.88</v>
      </c>
      <c r="V76" s="214">
        <f t="shared" si="28"/>
        <v>9517.909837752773</v>
      </c>
      <c r="W76" s="214">
        <f t="shared" si="29"/>
        <v>10216.478244595517</v>
      </c>
      <c r="X76" s="214">
        <f t="shared" si="30"/>
        <v>11115.154110181214</v>
      </c>
      <c r="Y76" s="214">
        <f t="shared" si="31"/>
        <v>40523.31992860368</v>
      </c>
      <c r="Z76" s="214">
        <f t="shared" si="32"/>
        <v>46280.5821015739</v>
      </c>
      <c r="AA76" s="214">
        <f t="shared" si="35"/>
        <v>11345.531246666693</v>
      </c>
      <c r="AB76" s="214">
        <f t="shared" si="33"/>
        <v>47558.647015162765</v>
      </c>
      <c r="AC76" s="214">
        <f t="shared" si="34"/>
        <v>49807.99248355778</v>
      </c>
      <c r="AD76" s="214">
        <f t="shared" si="36"/>
        <v>54949.38067659692</v>
      </c>
      <c r="AE76" s="214">
        <f t="shared" si="37"/>
        <v>53131.89462338846</v>
      </c>
    </row>
    <row r="77" spans="1:31" ht="12.75">
      <c r="A77" s="5" t="s">
        <v>208</v>
      </c>
      <c r="B77" s="6">
        <v>2834254</v>
      </c>
      <c r="C77" s="212">
        <v>2834260</v>
      </c>
      <c r="D77" s="191">
        <v>2832027</v>
      </c>
      <c r="E77" s="212">
        <v>2834259</v>
      </c>
      <c r="F77" s="342">
        <v>2837641</v>
      </c>
      <c r="G77" s="215">
        <v>44143</v>
      </c>
      <c r="H77" s="30">
        <v>49100</v>
      </c>
      <c r="I77" s="11">
        <v>49782</v>
      </c>
      <c r="J77" s="111">
        <v>52582</v>
      </c>
      <c r="K77" s="111">
        <v>2806531</v>
      </c>
      <c r="L77" s="111">
        <v>51137</v>
      </c>
      <c r="M77" s="111">
        <v>52250</v>
      </c>
      <c r="N77" s="214">
        <v>14899034.9</v>
      </c>
      <c r="O77" s="214">
        <v>17635236</v>
      </c>
      <c r="P77" s="214">
        <v>18451780</v>
      </c>
      <c r="Q77" s="214">
        <v>21066874</v>
      </c>
      <c r="R77" s="214">
        <v>22830318</v>
      </c>
      <c r="S77" s="214">
        <f t="shared" si="39"/>
        <v>5256.774763306323</v>
      </c>
      <c r="T77" s="214">
        <f t="shared" si="38"/>
        <v>6222.16592690861</v>
      </c>
      <c r="U77" s="214">
        <v>24995962</v>
      </c>
      <c r="V77" s="214">
        <f t="shared" si="28"/>
        <v>6515.396922416347</v>
      </c>
      <c r="W77" s="214">
        <f t="shared" si="29"/>
        <v>7432.9389092528245</v>
      </c>
      <c r="X77" s="214">
        <f t="shared" si="30"/>
        <v>8045.527253095088</v>
      </c>
      <c r="Y77" s="214">
        <f t="shared" si="31"/>
        <v>33751.74976780011</v>
      </c>
      <c r="Z77" s="214">
        <f t="shared" si="32"/>
        <v>35916.977596741344</v>
      </c>
      <c r="AA77" s="214">
        <f t="shared" si="35"/>
        <v>8906.355212181872</v>
      </c>
      <c r="AB77" s="214">
        <f t="shared" si="33"/>
        <v>37065.16411554377</v>
      </c>
      <c r="AC77" s="214">
        <f t="shared" si="34"/>
        <v>40064.80164314784</v>
      </c>
      <c r="AD77" s="214">
        <f t="shared" si="36"/>
        <v>44645.39961280482</v>
      </c>
      <c r="AE77" s="214">
        <f t="shared" si="37"/>
        <v>47839.16172248804</v>
      </c>
    </row>
    <row r="78" spans="1:31" ht="12.75">
      <c r="A78" s="5" t="s">
        <v>329</v>
      </c>
      <c r="B78" s="6">
        <v>2311140</v>
      </c>
      <c r="C78" s="212">
        <v>2267763</v>
      </c>
      <c r="D78" s="191">
        <v>2249882</v>
      </c>
      <c r="E78" s="212">
        <v>2235025</v>
      </c>
      <c r="F78" s="342">
        <v>2221222</v>
      </c>
      <c r="G78" s="215">
        <v>36224</v>
      </c>
      <c r="H78" s="30">
        <v>38565</v>
      </c>
      <c r="I78" s="11">
        <v>38710</v>
      </c>
      <c r="J78" s="111">
        <v>40454</v>
      </c>
      <c r="K78" s="111">
        <v>2170460</v>
      </c>
      <c r="L78" s="111">
        <v>39885</v>
      </c>
      <c r="M78" s="111">
        <v>39983</v>
      </c>
      <c r="N78" s="214">
        <v>14121079</v>
      </c>
      <c r="O78" s="214">
        <v>17252607.78</v>
      </c>
      <c r="P78" s="214">
        <v>18311080.22</v>
      </c>
      <c r="Q78" s="214">
        <v>19989345.43</v>
      </c>
      <c r="R78" s="214">
        <v>20336356</v>
      </c>
      <c r="S78" s="214">
        <f t="shared" si="39"/>
        <v>6110.005884541827</v>
      </c>
      <c r="T78" s="214">
        <f t="shared" si="38"/>
        <v>7607.764911941857</v>
      </c>
      <c r="U78" s="214">
        <v>21899309</v>
      </c>
      <c r="V78" s="214">
        <f t="shared" si="28"/>
        <v>8138.684704353384</v>
      </c>
      <c r="W78" s="214">
        <f t="shared" si="29"/>
        <v>8943.678674735182</v>
      </c>
      <c r="X78" s="214">
        <f t="shared" si="30"/>
        <v>9155.481082035025</v>
      </c>
      <c r="Y78" s="214">
        <f t="shared" si="31"/>
        <v>38982.66066696113</v>
      </c>
      <c r="Z78" s="214">
        <f t="shared" si="32"/>
        <v>44736.43920653442</v>
      </c>
      <c r="AA78" s="214">
        <f t="shared" si="35"/>
        <v>10089.708633192962</v>
      </c>
      <c r="AB78" s="214">
        <f t="shared" si="33"/>
        <v>47303.22970808576</v>
      </c>
      <c r="AC78" s="214">
        <f t="shared" si="34"/>
        <v>49412.531344242845</v>
      </c>
      <c r="AD78" s="214">
        <f t="shared" si="36"/>
        <v>50987.47900213113</v>
      </c>
      <c r="AE78" s="214">
        <f t="shared" si="37"/>
        <v>54771.550408923795</v>
      </c>
    </row>
    <row r="79" spans="1:31" ht="12.75">
      <c r="A79" s="17"/>
      <c r="B79" s="17"/>
      <c r="C79" s="216"/>
      <c r="D79" s="216"/>
      <c r="E79" s="216"/>
      <c r="F79" s="216"/>
      <c r="G79" s="31"/>
      <c r="H79" s="213"/>
      <c r="I79" s="31"/>
      <c r="J79" s="111"/>
      <c r="K79" s="111"/>
      <c r="L79" s="111"/>
      <c r="M79" s="111"/>
      <c r="N79" s="214"/>
      <c r="O79" s="214"/>
      <c r="P79" s="113"/>
      <c r="Q79" s="113"/>
      <c r="R79" s="113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</row>
    <row r="80" spans="1:31" ht="12.75">
      <c r="A80" s="79" t="s">
        <v>100</v>
      </c>
      <c r="B80" s="114">
        <f aca="true" t="shared" si="40" ref="B80:P80">SUM(B63:B79)</f>
        <v>80560724</v>
      </c>
      <c r="C80" s="212">
        <f t="shared" si="40"/>
        <v>82002356</v>
      </c>
      <c r="D80" s="212">
        <f t="shared" si="40"/>
        <v>81802257</v>
      </c>
      <c r="E80" s="212">
        <f>SUM(E63:E79)</f>
        <v>81751602</v>
      </c>
      <c r="F80" s="212">
        <f>SUM(F63:F79)</f>
        <v>81843743</v>
      </c>
      <c r="G80" s="32">
        <f t="shared" si="40"/>
        <v>1202901</v>
      </c>
      <c r="H80" s="32">
        <f t="shared" si="40"/>
        <v>1273265</v>
      </c>
      <c r="I80" s="32">
        <f t="shared" si="40"/>
        <v>1291410</v>
      </c>
      <c r="J80" s="111">
        <f>SUM(J63:J79)</f>
        <v>1314051.0618701617</v>
      </c>
      <c r="K80" s="111">
        <f>SUM(K63:K79)</f>
        <v>80523746</v>
      </c>
      <c r="L80" s="111">
        <f>SUM(L63:L79)</f>
        <v>1319361</v>
      </c>
      <c r="M80" s="111">
        <f>SUM(M63:M79)</f>
        <v>1325013</v>
      </c>
      <c r="N80" s="214">
        <f t="shared" si="40"/>
        <v>408504930.34</v>
      </c>
      <c r="O80" s="214">
        <f t="shared" si="40"/>
        <v>522002744.51</v>
      </c>
      <c r="P80" s="214">
        <f t="shared" si="40"/>
        <v>595310064.4100001</v>
      </c>
      <c r="Q80" s="214">
        <f>SUM(Q63:Q79)</f>
        <v>586715594.7099999</v>
      </c>
      <c r="R80" s="214">
        <f>SUM(R63:R79)</f>
        <v>642681551.12</v>
      </c>
      <c r="S80" s="214">
        <f>N80/B80*1000</f>
        <v>5070.770346353888</v>
      </c>
      <c r="T80" s="214">
        <f>O80/C80*1000</f>
        <v>6365.704230619911</v>
      </c>
      <c r="U80" s="214">
        <f>SUM(U63:U79)</f>
        <v>670753427.99</v>
      </c>
      <c r="V80" s="214">
        <f>P80/D80*1000</f>
        <v>7277.428352740929</v>
      </c>
      <c r="W80" s="214">
        <f>Q80/E80*1000</f>
        <v>7176.8085316542165</v>
      </c>
      <c r="X80" s="214">
        <f>R80/F80*1000</f>
        <v>7852.543487899863</v>
      </c>
      <c r="Y80" s="214">
        <f>N80/G80*100</f>
        <v>33959.97927842773</v>
      </c>
      <c r="Z80" s="214">
        <f>O80/H80*100</f>
        <v>40997.1800457878</v>
      </c>
      <c r="AA80" s="214">
        <f>U80/K80*1000</f>
        <v>8329.88355993771</v>
      </c>
      <c r="AB80" s="214">
        <f>P80/I80*100</f>
        <v>46097.68117096817</v>
      </c>
      <c r="AC80" s="214">
        <f>Q80/J80*100</f>
        <v>44649.37563955729</v>
      </c>
      <c r="AD80" s="214">
        <f>R80/L80*100</f>
        <v>48711.57712862515</v>
      </c>
      <c r="AE80" s="214">
        <f>U80/M80*100</f>
        <v>50622.403553021744</v>
      </c>
    </row>
    <row r="81" spans="1:31" ht="12.75">
      <c r="A81" s="4"/>
      <c r="B81" s="115" t="s">
        <v>217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8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</row>
    <row r="82" spans="1:31" ht="12.75">
      <c r="A82" t="s">
        <v>342</v>
      </c>
      <c r="B82" s="115" t="s">
        <v>22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8"/>
      <c r="O82" s="214">
        <v>48277891.48999995</v>
      </c>
      <c r="P82" s="214">
        <f>P80-O80</f>
        <v>73307319.9000001</v>
      </c>
      <c r="Q82" s="214">
        <f>Q80-P80</f>
        <v>-8594469.700000167</v>
      </c>
      <c r="R82" s="214">
        <f>R80-Q80</f>
        <v>55965956.410000086</v>
      </c>
      <c r="S82" s="216"/>
      <c r="T82" s="214">
        <v>477.0616686555468</v>
      </c>
      <c r="U82" s="214">
        <f>U80-R80</f>
        <v>28071876.870000005</v>
      </c>
      <c r="V82" s="214">
        <f>V80-T80</f>
        <v>911.7241221210179</v>
      </c>
      <c r="W82" s="214">
        <f>W80-V80</f>
        <v>-100.61982108671236</v>
      </c>
      <c r="X82" s="214">
        <f>X80-W80</f>
        <v>675.7349562456466</v>
      </c>
      <c r="Y82" s="216"/>
      <c r="Z82" s="214">
        <v>111.00009716641944</v>
      </c>
      <c r="AA82" s="214">
        <f>AA80-X80</f>
        <v>477.3400720378477</v>
      </c>
      <c r="AB82" s="214">
        <f>AB80-Z80</f>
        <v>5100.5011251803735</v>
      </c>
      <c r="AC82" s="214">
        <f>AC80-AB80</f>
        <v>-1448.3055314108788</v>
      </c>
      <c r="AD82" s="214">
        <f>AD80-AC80</f>
        <v>4062.2014890678547</v>
      </c>
      <c r="AE82" s="214">
        <f>AE80-AD80</f>
        <v>1910.8264243965968</v>
      </c>
    </row>
    <row r="83" spans="1:31" ht="12.75">
      <c r="A83" t="s">
        <v>343</v>
      </c>
      <c r="B83" s="115" t="s">
        <v>177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8"/>
      <c r="O83" s="219">
        <v>0.10191124907681742</v>
      </c>
      <c r="P83" s="219">
        <f>P82/O80</f>
        <v>0.1404347403744268</v>
      </c>
      <c r="Q83" s="219">
        <f>Q82/P80</f>
        <v>-0.014436963548597106</v>
      </c>
      <c r="R83" s="219">
        <f>R82/Q80</f>
        <v>0.0953885611949053</v>
      </c>
      <c r="S83" s="216"/>
      <c r="T83" s="219">
        <v>0.08101386077276289</v>
      </c>
      <c r="U83" s="219">
        <f>U82/R80</f>
        <v>0.04367929470058569</v>
      </c>
      <c r="V83" s="219">
        <f>V82/T80</f>
        <v>0.14322439263443937</v>
      </c>
      <c r="W83" s="219">
        <f>W82/V80</f>
        <v>-0.01382628810750373</v>
      </c>
      <c r="X83" s="219">
        <f>X82/W80</f>
        <v>0.09415535516451813</v>
      </c>
      <c r="Y83" s="216"/>
      <c r="Z83" s="219">
        <v>0.019410382458574425</v>
      </c>
      <c r="AA83" s="219">
        <f>AA82/X80</f>
        <v>0.06078795651031927</v>
      </c>
      <c r="AB83" s="219">
        <f>AB82/Z80</f>
        <v>0.12441102337975116</v>
      </c>
      <c r="AC83" s="219">
        <f>AC82/AB80</f>
        <v>-0.03141818622154483</v>
      </c>
      <c r="AD83" s="219">
        <f>AD82/AC80</f>
        <v>0.09098002896750321</v>
      </c>
      <c r="AE83" s="219">
        <f>AE82/AD80</f>
        <v>0.03922735696590099</v>
      </c>
    </row>
    <row r="85" ht="12.75">
      <c r="A85" t="s">
        <v>9</v>
      </c>
    </row>
    <row r="86" ht="12.75">
      <c r="A86" t="s">
        <v>23</v>
      </c>
    </row>
    <row r="89" ht="15.75">
      <c r="A89" s="116" t="s">
        <v>267</v>
      </c>
    </row>
    <row r="91" spans="1:31" ht="48.75" customHeight="1">
      <c r="A91" s="3" t="s">
        <v>190</v>
      </c>
      <c r="B91" s="16" t="s">
        <v>338</v>
      </c>
      <c r="C91" s="16" t="s">
        <v>304</v>
      </c>
      <c r="D91" s="16" t="s">
        <v>246</v>
      </c>
      <c r="E91" s="16" t="s">
        <v>165</v>
      </c>
      <c r="F91" s="207" t="s">
        <v>306</v>
      </c>
      <c r="G91" s="105" t="s">
        <v>200</v>
      </c>
      <c r="H91" s="78" t="s">
        <v>188</v>
      </c>
      <c r="I91" s="250" t="s">
        <v>402</v>
      </c>
      <c r="J91" s="250" t="s">
        <v>93</v>
      </c>
      <c r="K91" s="248" t="s">
        <v>429</v>
      </c>
      <c r="L91" s="273" t="s">
        <v>497</v>
      </c>
      <c r="M91" s="273" t="s">
        <v>454</v>
      </c>
      <c r="N91" s="112" t="s">
        <v>219</v>
      </c>
      <c r="O91" s="112" t="s">
        <v>349</v>
      </c>
      <c r="P91" s="112" t="s">
        <v>364</v>
      </c>
      <c r="Q91" s="112" t="s">
        <v>24</v>
      </c>
      <c r="R91" s="112" t="s">
        <v>5</v>
      </c>
      <c r="S91" s="112" t="s">
        <v>220</v>
      </c>
      <c r="T91" s="112" t="s">
        <v>348</v>
      </c>
      <c r="U91" s="112" t="s">
        <v>455</v>
      </c>
      <c r="V91" s="112" t="s">
        <v>268</v>
      </c>
      <c r="W91" s="112" t="s">
        <v>25</v>
      </c>
      <c r="X91" s="112" t="s">
        <v>6</v>
      </c>
      <c r="Y91" s="112" t="s">
        <v>256</v>
      </c>
      <c r="Z91" s="112" t="s">
        <v>347</v>
      </c>
      <c r="AA91" s="112" t="s">
        <v>453</v>
      </c>
      <c r="AB91" s="112" t="s">
        <v>269</v>
      </c>
      <c r="AC91" s="112" t="s">
        <v>26</v>
      </c>
      <c r="AD91" s="112" t="s">
        <v>7</v>
      </c>
      <c r="AE91" s="112" t="s">
        <v>457</v>
      </c>
    </row>
    <row r="92" spans="1:31" ht="12.75">
      <c r="A92" s="5" t="s">
        <v>317</v>
      </c>
      <c r="B92" s="6">
        <v>10738753</v>
      </c>
      <c r="C92" s="212">
        <v>10749506</v>
      </c>
      <c r="D92" s="191">
        <v>10744921</v>
      </c>
      <c r="E92" s="212">
        <v>10753880</v>
      </c>
      <c r="F92" s="342">
        <v>10786227</v>
      </c>
      <c r="G92" s="220">
        <v>5680</v>
      </c>
      <c r="H92" s="212">
        <v>7527</v>
      </c>
      <c r="I92" s="111">
        <v>9458</v>
      </c>
      <c r="J92" s="111">
        <v>22306</v>
      </c>
      <c r="K92" s="111">
        <v>10569111</v>
      </c>
      <c r="L92" s="111">
        <v>11321</v>
      </c>
      <c r="M92" s="141">
        <v>11239</v>
      </c>
      <c r="N92" s="214">
        <v>402744.04</v>
      </c>
      <c r="O92" s="214">
        <v>454979</v>
      </c>
      <c r="P92" s="214">
        <v>522685</v>
      </c>
      <c r="Q92" s="214">
        <v>688157.86</v>
      </c>
      <c r="R92" s="214">
        <v>844987.13</v>
      </c>
      <c r="S92" s="214">
        <f aca="true" t="shared" si="41" ref="S92:T96">N92/B92*1000</f>
        <v>37.503799556615185</v>
      </c>
      <c r="T92" s="214">
        <f t="shared" si="41"/>
        <v>42.32557291469952</v>
      </c>
      <c r="U92" s="214">
        <v>845627.13</v>
      </c>
      <c r="V92" s="214">
        <f aca="true" t="shared" si="42" ref="V92:V107">P92/D92*1000</f>
        <v>48.64484345673644</v>
      </c>
      <c r="W92" s="214">
        <f aca="true" t="shared" si="43" ref="W92:W107">Q92/E92*1000</f>
        <v>63.99158815236919</v>
      </c>
      <c r="X92" s="214">
        <f aca="true" t="shared" si="44" ref="X92:X107">R92/F92*1000</f>
        <v>78.3394536384224</v>
      </c>
      <c r="Y92" s="214">
        <f aca="true" t="shared" si="45" ref="Y92:Y107">N92/G92*100</f>
        <v>7090.564084507042</v>
      </c>
      <c r="Z92" s="214">
        <f aca="true" t="shared" si="46" ref="Z92:Z107">O92/H92*100</f>
        <v>6044.626013019795</v>
      </c>
      <c r="AA92" s="214">
        <f>U92/K92*1000</f>
        <v>80.00929595686904</v>
      </c>
      <c r="AB92" s="214">
        <f aca="true" t="shared" si="47" ref="AB92:AB107">P92/I92*100</f>
        <v>5526.379784309579</v>
      </c>
      <c r="AC92" s="214">
        <f aca="true" t="shared" si="48" ref="AC92:AC107">Q92/J92*100</f>
        <v>3085.0796198332287</v>
      </c>
      <c r="AD92" s="214">
        <f>R92/L92*100+AA95</f>
        <v>7567.602576198798</v>
      </c>
      <c r="AE92" s="214">
        <f>U92/M92*100</f>
        <v>7524.042441498354</v>
      </c>
    </row>
    <row r="93" spans="1:31" ht="12.75">
      <c r="A93" s="5" t="s">
        <v>318</v>
      </c>
      <c r="B93" s="6">
        <v>12492658</v>
      </c>
      <c r="C93" s="212">
        <v>12519728</v>
      </c>
      <c r="D93" s="191">
        <v>12510331</v>
      </c>
      <c r="E93" s="212">
        <v>12538696</v>
      </c>
      <c r="F93" s="342">
        <v>12595891</v>
      </c>
      <c r="G93" s="220">
        <v>13000</v>
      </c>
      <c r="H93" s="212">
        <v>12903</v>
      </c>
      <c r="I93" s="111">
        <v>15325</v>
      </c>
      <c r="J93" s="111">
        <v>15586</v>
      </c>
      <c r="K93" s="111">
        <v>12519571</v>
      </c>
      <c r="L93" s="111">
        <v>15087</v>
      </c>
      <c r="M93" s="111">
        <v>17982</v>
      </c>
      <c r="N93" s="214">
        <v>967149.58</v>
      </c>
      <c r="O93" s="214">
        <v>1505939.07</v>
      </c>
      <c r="P93" s="214">
        <v>1158101</v>
      </c>
      <c r="Q93" s="214">
        <v>1235036.8</v>
      </c>
      <c r="R93" s="214">
        <v>1938942.14</v>
      </c>
      <c r="S93" s="214">
        <f t="shared" si="41"/>
        <v>77.41743830656374</v>
      </c>
      <c r="T93" s="214">
        <f t="shared" si="41"/>
        <v>120.28528654935634</v>
      </c>
      <c r="U93" s="214">
        <v>2199620</v>
      </c>
      <c r="V93" s="214">
        <f t="shared" si="42"/>
        <v>92.57157144762996</v>
      </c>
      <c r="W93" s="214">
        <f t="shared" si="43"/>
        <v>98.4980256320115</v>
      </c>
      <c r="X93" s="214">
        <f t="shared" si="44"/>
        <v>153.93449657511326</v>
      </c>
      <c r="Y93" s="214">
        <f t="shared" si="45"/>
        <v>7439.612153846153</v>
      </c>
      <c r="Z93" s="214">
        <f t="shared" si="46"/>
        <v>11671.232039060684</v>
      </c>
      <c r="AA93" s="214">
        <f aca="true" t="shared" si="49" ref="AA93:AA107">U93/K93*1000</f>
        <v>175.6945186061088</v>
      </c>
      <c r="AB93" s="214">
        <f t="shared" si="47"/>
        <v>7556.9396411092985</v>
      </c>
      <c r="AC93" s="214">
        <f t="shared" si="48"/>
        <v>7924.013858591043</v>
      </c>
      <c r="AD93" s="214">
        <f aca="true" t="shared" si="50" ref="AD93:AD107">R93/L93*100+AA96</f>
        <v>13070.856607724945</v>
      </c>
      <c r="AE93" s="214">
        <f aca="true" t="shared" si="51" ref="AE93:AE107">U93/M93*100</f>
        <v>12232.343454565676</v>
      </c>
    </row>
    <row r="94" spans="1:31" ht="12.75">
      <c r="A94" s="5" t="s">
        <v>319</v>
      </c>
      <c r="B94" s="6">
        <v>3404037</v>
      </c>
      <c r="C94" s="212">
        <v>3431675</v>
      </c>
      <c r="D94" s="191">
        <v>3442675</v>
      </c>
      <c r="E94" s="212">
        <v>3460725</v>
      </c>
      <c r="F94" s="342">
        <v>3501872</v>
      </c>
      <c r="G94" s="220">
        <v>1325</v>
      </c>
      <c r="H94" s="212">
        <v>1314</v>
      </c>
      <c r="I94" s="111">
        <v>1584</v>
      </c>
      <c r="J94" s="111">
        <v>2005</v>
      </c>
      <c r="K94" s="111">
        <v>3375222</v>
      </c>
      <c r="L94" s="111">
        <v>3077</v>
      </c>
      <c r="M94" s="111">
        <v>2438</v>
      </c>
      <c r="N94" s="214">
        <v>70811</v>
      </c>
      <c r="O94" s="214">
        <v>263410</v>
      </c>
      <c r="P94" s="214">
        <v>320476</v>
      </c>
      <c r="Q94" s="214">
        <v>326669</v>
      </c>
      <c r="R94" s="214">
        <v>429304</v>
      </c>
      <c r="S94" s="214">
        <f t="shared" si="41"/>
        <v>20.80206531245107</v>
      </c>
      <c r="T94" s="214">
        <f t="shared" si="41"/>
        <v>76.75843429229167</v>
      </c>
      <c r="U94" s="214">
        <v>420360</v>
      </c>
      <c r="V94" s="214">
        <f t="shared" si="42"/>
        <v>93.08924019839223</v>
      </c>
      <c r="W94" s="214">
        <f t="shared" si="43"/>
        <v>94.39322685275484</v>
      </c>
      <c r="X94" s="214">
        <f t="shared" si="44"/>
        <v>122.59271612440432</v>
      </c>
      <c r="Y94" s="214">
        <f t="shared" si="45"/>
        <v>5344.226415094339</v>
      </c>
      <c r="Z94" s="214">
        <f t="shared" si="46"/>
        <v>20046.423135464232</v>
      </c>
      <c r="AA94" s="214">
        <f t="shared" si="49"/>
        <v>124.54291895466432</v>
      </c>
      <c r="AB94" s="214">
        <f t="shared" si="47"/>
        <v>20232.070707070707</v>
      </c>
      <c r="AC94" s="214">
        <f t="shared" si="48"/>
        <v>16292.718204488778</v>
      </c>
      <c r="AD94" s="214">
        <f t="shared" si="50"/>
        <v>14407.057861704336</v>
      </c>
      <c r="AE94" s="214">
        <f t="shared" si="51"/>
        <v>17242.001640689086</v>
      </c>
    </row>
    <row r="95" spans="1:31" ht="12.75">
      <c r="A95" s="5" t="s">
        <v>320</v>
      </c>
      <c r="B95" s="6">
        <v>2547772</v>
      </c>
      <c r="C95" s="212">
        <v>2522493</v>
      </c>
      <c r="D95" s="191">
        <v>2511525</v>
      </c>
      <c r="E95" s="212">
        <v>2503273</v>
      </c>
      <c r="F95" s="342">
        <v>2495635</v>
      </c>
      <c r="G95" s="220">
        <v>2010</v>
      </c>
      <c r="H95" s="212">
        <v>2819</v>
      </c>
      <c r="I95" s="111">
        <v>2766</v>
      </c>
      <c r="J95" s="111">
        <v>2461</v>
      </c>
      <c r="K95" s="111">
        <v>2449511</v>
      </c>
      <c r="L95" s="111">
        <v>2112</v>
      </c>
      <c r="M95" s="111">
        <v>2970</v>
      </c>
      <c r="N95" s="214">
        <v>298353</v>
      </c>
      <c r="O95" s="214">
        <v>510049.71</v>
      </c>
      <c r="P95" s="214">
        <v>280239.15</v>
      </c>
      <c r="Q95" s="214">
        <v>658530</v>
      </c>
      <c r="R95" s="214">
        <v>777918</v>
      </c>
      <c r="S95" s="214">
        <f t="shared" si="41"/>
        <v>117.10349277721868</v>
      </c>
      <c r="T95" s="214">
        <f t="shared" si="41"/>
        <v>202.20064436254134</v>
      </c>
      <c r="U95" s="214">
        <v>254042</v>
      </c>
      <c r="V95" s="214">
        <f t="shared" si="42"/>
        <v>111.58127034371549</v>
      </c>
      <c r="W95" s="214">
        <f t="shared" si="43"/>
        <v>263.0675919086732</v>
      </c>
      <c r="X95" s="214">
        <f t="shared" si="44"/>
        <v>311.7114481885372</v>
      </c>
      <c r="Y95" s="214">
        <f t="shared" si="45"/>
        <v>14843.432835820895</v>
      </c>
      <c r="Z95" s="214">
        <f t="shared" si="46"/>
        <v>18093.2852075204</v>
      </c>
      <c r="AA95" s="214">
        <f t="shared" si="49"/>
        <v>103.71131217618537</v>
      </c>
      <c r="AB95" s="214">
        <f t="shared" si="47"/>
        <v>10131.567245119306</v>
      </c>
      <c r="AC95" s="214">
        <f t="shared" si="48"/>
        <v>26758.634701340918</v>
      </c>
      <c r="AD95" s="214">
        <f t="shared" si="50"/>
        <v>37066.18968698609</v>
      </c>
      <c r="AE95" s="214">
        <f t="shared" si="51"/>
        <v>8553.602693602694</v>
      </c>
    </row>
    <row r="96" spans="1:31" ht="12.75">
      <c r="A96" s="5" t="s">
        <v>321</v>
      </c>
      <c r="B96" s="6">
        <v>663979</v>
      </c>
      <c r="C96" s="212">
        <v>661866</v>
      </c>
      <c r="D96" s="191">
        <v>661716</v>
      </c>
      <c r="E96" s="212">
        <v>660706</v>
      </c>
      <c r="F96" s="342">
        <v>661301</v>
      </c>
      <c r="G96" s="220">
        <v>359</v>
      </c>
      <c r="H96" s="212">
        <v>321</v>
      </c>
      <c r="I96" s="111">
        <v>353</v>
      </c>
      <c r="J96" s="111">
        <v>403</v>
      </c>
      <c r="K96" s="111">
        <v>654774</v>
      </c>
      <c r="L96" s="111">
        <v>480</v>
      </c>
      <c r="M96" s="111">
        <v>455</v>
      </c>
      <c r="N96" s="214">
        <v>68423</v>
      </c>
      <c r="O96" s="214">
        <v>77558</v>
      </c>
      <c r="P96" s="214">
        <v>78382</v>
      </c>
      <c r="Q96" s="214">
        <v>66040</v>
      </c>
      <c r="R96" s="214">
        <v>105541</v>
      </c>
      <c r="S96" s="214">
        <f t="shared" si="41"/>
        <v>103.04994585672138</v>
      </c>
      <c r="T96" s="214">
        <f t="shared" si="41"/>
        <v>117.180819078182</v>
      </c>
      <c r="U96" s="214">
        <v>143471.31</v>
      </c>
      <c r="V96" s="214">
        <f t="shared" si="42"/>
        <v>118.45262922462204</v>
      </c>
      <c r="W96" s="214">
        <f t="shared" si="43"/>
        <v>99.9536859056827</v>
      </c>
      <c r="X96" s="214">
        <f t="shared" si="44"/>
        <v>159.59600847420464</v>
      </c>
      <c r="Y96" s="214">
        <f t="shared" si="45"/>
        <v>19059.33147632312</v>
      </c>
      <c r="Z96" s="214">
        <f t="shared" si="46"/>
        <v>24161.370716510904</v>
      </c>
      <c r="AA96" s="214">
        <f t="shared" si="49"/>
        <v>219.11577124320758</v>
      </c>
      <c r="AB96" s="214">
        <f t="shared" si="47"/>
        <v>22204.532577903683</v>
      </c>
      <c r="AC96" s="214">
        <f t="shared" si="48"/>
        <v>16387.09677419355</v>
      </c>
      <c r="AD96" s="214">
        <f t="shared" si="50"/>
        <v>22170.32174296774</v>
      </c>
      <c r="AE96" s="214">
        <f t="shared" si="51"/>
        <v>31532.15604395604</v>
      </c>
    </row>
    <row r="97" spans="1:31" ht="12.75">
      <c r="A97" s="5" t="s">
        <v>322</v>
      </c>
      <c r="B97" s="6"/>
      <c r="C97" s="212">
        <v>1772100</v>
      </c>
      <c r="D97" s="191">
        <v>1774224</v>
      </c>
      <c r="E97" s="212">
        <v>1786448</v>
      </c>
      <c r="F97" s="342">
        <v>1798836</v>
      </c>
      <c r="G97" s="220"/>
      <c r="H97" s="212">
        <v>2814</v>
      </c>
      <c r="I97" s="111">
        <v>3148</v>
      </c>
      <c r="J97" s="111">
        <v>3600</v>
      </c>
      <c r="K97" s="111">
        <v>1734272</v>
      </c>
      <c r="L97" s="111">
        <v>3230</v>
      </c>
      <c r="M97" s="111">
        <v>3275</v>
      </c>
      <c r="N97" s="214"/>
      <c r="O97" s="214">
        <v>651574</v>
      </c>
      <c r="P97" s="214">
        <v>760155</v>
      </c>
      <c r="Q97" s="214">
        <v>895693</v>
      </c>
      <c r="R97" s="214">
        <v>863776</v>
      </c>
      <c r="S97" s="214"/>
      <c r="T97" s="214">
        <f aca="true" t="shared" si="52" ref="T97:T107">O97/C97*1000</f>
        <v>367.6846679081316</v>
      </c>
      <c r="U97" s="214">
        <v>789140</v>
      </c>
      <c r="V97" s="214">
        <f t="shared" si="42"/>
        <v>428.44364634905173</v>
      </c>
      <c r="W97" s="214">
        <f t="shared" si="43"/>
        <v>501.3820721342015</v>
      </c>
      <c r="X97" s="214">
        <f t="shared" si="44"/>
        <v>480.18607588462766</v>
      </c>
      <c r="Y97" s="214" t="e">
        <f t="shared" si="45"/>
        <v>#DIV/0!</v>
      </c>
      <c r="Z97" s="214">
        <f t="shared" si="46"/>
        <v>23154.7263681592</v>
      </c>
      <c r="AA97" s="214">
        <f t="shared" si="49"/>
        <v>455.02666248431615</v>
      </c>
      <c r="AB97" s="214">
        <f t="shared" si="47"/>
        <v>24147.236340533673</v>
      </c>
      <c r="AC97" s="214">
        <f t="shared" si="48"/>
        <v>24880.36111111111</v>
      </c>
      <c r="AD97" s="214">
        <f t="shared" si="50"/>
        <v>26916.955832486077</v>
      </c>
      <c r="AE97" s="214">
        <f t="shared" si="51"/>
        <v>24095.877862595422</v>
      </c>
    </row>
    <row r="98" spans="1:31" ht="12.75">
      <c r="A98" s="5" t="s">
        <v>323</v>
      </c>
      <c r="B98" s="6">
        <v>6075359</v>
      </c>
      <c r="C98" s="212">
        <v>6064953</v>
      </c>
      <c r="D98" s="191">
        <v>6061951</v>
      </c>
      <c r="E98" s="212">
        <v>6067021</v>
      </c>
      <c r="F98" s="342">
        <v>6092126</v>
      </c>
      <c r="G98" s="220">
        <v>6471</v>
      </c>
      <c r="H98" s="212">
        <v>7775</v>
      </c>
      <c r="I98" s="111">
        <v>9017</v>
      </c>
      <c r="J98" s="111">
        <v>11133</v>
      </c>
      <c r="K98" s="111">
        <v>6016481</v>
      </c>
      <c r="L98" s="111">
        <v>11389</v>
      </c>
      <c r="M98" s="111">
        <v>11284</v>
      </c>
      <c r="N98" s="214">
        <v>692608.02</v>
      </c>
      <c r="O98" s="214">
        <v>1034337.51</v>
      </c>
      <c r="P98" s="214">
        <v>1145961</v>
      </c>
      <c r="Q98" s="214">
        <v>1399890.58</v>
      </c>
      <c r="R98" s="214">
        <v>1380377.08</v>
      </c>
      <c r="S98" s="214">
        <f aca="true" t="shared" si="53" ref="S98:S107">N98/B98*1000</f>
        <v>114.00281366088818</v>
      </c>
      <c r="T98" s="214">
        <f t="shared" si="52"/>
        <v>170.54336777218222</v>
      </c>
      <c r="U98" s="214">
        <v>1401545.57</v>
      </c>
      <c r="V98" s="214">
        <f t="shared" si="42"/>
        <v>189.04161383026684</v>
      </c>
      <c r="W98" s="214">
        <f t="shared" si="43"/>
        <v>230.73771790142146</v>
      </c>
      <c r="X98" s="214">
        <f t="shared" si="44"/>
        <v>226.58380342100608</v>
      </c>
      <c r="Y98" s="214">
        <f t="shared" si="45"/>
        <v>10703.261010662958</v>
      </c>
      <c r="Z98" s="214">
        <f t="shared" si="46"/>
        <v>13303.376334405144</v>
      </c>
      <c r="AA98" s="214">
        <f t="shared" si="49"/>
        <v>232.95105062244858</v>
      </c>
      <c r="AB98" s="214">
        <f t="shared" si="47"/>
        <v>12708.894310746367</v>
      </c>
      <c r="AC98" s="214">
        <f t="shared" si="48"/>
        <v>12574.243959399982</v>
      </c>
      <c r="AD98" s="214">
        <f t="shared" si="50"/>
        <v>12465.22209191692</v>
      </c>
      <c r="AE98" s="214">
        <f t="shared" si="51"/>
        <v>12420.644895427155</v>
      </c>
    </row>
    <row r="99" spans="1:31" ht="12.75">
      <c r="A99" s="5" t="s">
        <v>206</v>
      </c>
      <c r="B99" s="6">
        <v>1693754</v>
      </c>
      <c r="C99" s="212">
        <v>1664356</v>
      </c>
      <c r="D99" s="191">
        <v>1651216</v>
      </c>
      <c r="E99" s="212">
        <v>1642327</v>
      </c>
      <c r="F99" s="342">
        <v>1634734</v>
      </c>
      <c r="G99" s="220">
        <v>2394</v>
      </c>
      <c r="H99" s="212">
        <v>2055</v>
      </c>
      <c r="I99" s="111">
        <v>2527</v>
      </c>
      <c r="J99" s="111">
        <v>2535</v>
      </c>
      <c r="K99" s="111">
        <v>1600327</v>
      </c>
      <c r="L99" s="111">
        <v>2813</v>
      </c>
      <c r="M99" s="111">
        <v>2767</v>
      </c>
      <c r="N99" s="214">
        <v>210624.82</v>
      </c>
      <c r="O99" s="214">
        <v>290128.08</v>
      </c>
      <c r="P99" s="214">
        <v>301701.63</v>
      </c>
      <c r="Q99" s="214">
        <v>258911.58</v>
      </c>
      <c r="R99" s="214">
        <v>227447.88</v>
      </c>
      <c r="S99" s="214">
        <f t="shared" si="53"/>
        <v>124.3538435923989</v>
      </c>
      <c r="T99" s="214">
        <f t="shared" si="52"/>
        <v>174.31852320056527</v>
      </c>
      <c r="U99" s="214">
        <v>292241.17</v>
      </c>
      <c r="V99" s="214">
        <f t="shared" si="42"/>
        <v>182.7148174436294</v>
      </c>
      <c r="W99" s="214">
        <f t="shared" si="43"/>
        <v>157.6492257632006</v>
      </c>
      <c r="X99" s="214">
        <f t="shared" si="44"/>
        <v>139.13448915848085</v>
      </c>
      <c r="Y99" s="214">
        <f t="shared" si="45"/>
        <v>8798.029239766081</v>
      </c>
      <c r="Z99" s="214">
        <f t="shared" si="46"/>
        <v>14118.15474452555</v>
      </c>
      <c r="AA99" s="214">
        <f t="shared" si="49"/>
        <v>182.61340963440594</v>
      </c>
      <c r="AB99" s="214">
        <f t="shared" si="47"/>
        <v>11939.122675108825</v>
      </c>
      <c r="AC99" s="214">
        <f t="shared" si="48"/>
        <v>10213.474556213017</v>
      </c>
      <c r="AD99" s="214">
        <f t="shared" si="50"/>
        <v>8191.831242819677</v>
      </c>
      <c r="AE99" s="214">
        <f t="shared" si="51"/>
        <v>10561.661366100469</v>
      </c>
    </row>
    <row r="100" spans="1:31" ht="12.75">
      <c r="A100" s="5" t="s">
        <v>324</v>
      </c>
      <c r="B100" s="6">
        <v>7982685</v>
      </c>
      <c r="C100" s="212">
        <v>7947244</v>
      </c>
      <c r="D100" s="191">
        <v>7928815</v>
      </c>
      <c r="E100" s="212">
        <v>7918293</v>
      </c>
      <c r="F100" s="342">
        <v>7913502</v>
      </c>
      <c r="G100" s="220">
        <v>9204</v>
      </c>
      <c r="H100" s="212">
        <v>9936</v>
      </c>
      <c r="I100" s="111">
        <v>11152</v>
      </c>
      <c r="J100" s="111">
        <v>13212</v>
      </c>
      <c r="K100" s="111">
        <v>7778995</v>
      </c>
      <c r="L100" s="111">
        <v>13103</v>
      </c>
      <c r="M100" s="111">
        <v>14889</v>
      </c>
      <c r="N100" s="214">
        <v>872167</v>
      </c>
      <c r="O100" s="214">
        <v>881482</v>
      </c>
      <c r="P100" s="214">
        <v>955402.86</v>
      </c>
      <c r="Q100" s="214">
        <v>1084857.75</v>
      </c>
      <c r="R100" s="214">
        <v>1069588.42</v>
      </c>
      <c r="S100" s="214">
        <f t="shared" si="53"/>
        <v>109.25734887447018</v>
      </c>
      <c r="T100" s="214">
        <f t="shared" si="52"/>
        <v>110.91669011294984</v>
      </c>
      <c r="U100" s="214">
        <v>1358716.69</v>
      </c>
      <c r="V100" s="214">
        <f t="shared" si="42"/>
        <v>120.49755984973795</v>
      </c>
      <c r="W100" s="214">
        <f t="shared" si="43"/>
        <v>137.00651769263905</v>
      </c>
      <c r="X100" s="214">
        <f t="shared" si="44"/>
        <v>135.1599355127477</v>
      </c>
      <c r="Y100" s="214">
        <f t="shared" si="45"/>
        <v>9475.956106040852</v>
      </c>
      <c r="Z100" s="214">
        <f t="shared" si="46"/>
        <v>8871.598228663446</v>
      </c>
      <c r="AA100" s="214">
        <f t="shared" si="49"/>
        <v>174.66481081425042</v>
      </c>
      <c r="AB100" s="214">
        <f t="shared" si="47"/>
        <v>8567.09881635581</v>
      </c>
      <c r="AC100" s="214">
        <f t="shared" si="48"/>
        <v>8211.154632152588</v>
      </c>
      <c r="AD100" s="214">
        <f t="shared" si="50"/>
        <v>8265.50374325874</v>
      </c>
      <c r="AE100" s="214">
        <f t="shared" si="51"/>
        <v>9125.641010141715</v>
      </c>
    </row>
    <row r="101" spans="1:31" ht="12.75">
      <c r="A101" s="5" t="s">
        <v>161</v>
      </c>
      <c r="B101" s="6">
        <v>18028745</v>
      </c>
      <c r="C101" s="212">
        <v>17933064</v>
      </c>
      <c r="D101" s="191">
        <v>17872763</v>
      </c>
      <c r="E101" s="212">
        <v>17845154</v>
      </c>
      <c r="F101" s="342">
        <v>17841956</v>
      </c>
      <c r="G101" s="220">
        <v>27441</v>
      </c>
      <c r="H101" s="212">
        <v>28218</v>
      </c>
      <c r="I101" s="111">
        <v>32346</v>
      </c>
      <c r="J101" s="111">
        <v>29765</v>
      </c>
      <c r="K101" s="111">
        <v>17554329</v>
      </c>
      <c r="L101" s="111">
        <v>34464</v>
      </c>
      <c r="M101" s="111">
        <v>35125</v>
      </c>
      <c r="N101" s="214">
        <v>5577853</v>
      </c>
      <c r="O101" s="214">
        <v>6434141</v>
      </c>
      <c r="P101" s="214">
        <v>7014153</v>
      </c>
      <c r="Q101" s="214">
        <v>6080654</v>
      </c>
      <c r="R101" s="214">
        <v>5990833</v>
      </c>
      <c r="S101" s="214">
        <f t="shared" si="53"/>
        <v>309.38664893202497</v>
      </c>
      <c r="T101" s="214">
        <f t="shared" si="52"/>
        <v>358.7864851204457</v>
      </c>
      <c r="U101" s="214">
        <v>6055475</v>
      </c>
      <c r="V101" s="214">
        <f t="shared" si="42"/>
        <v>392.44928162478294</v>
      </c>
      <c r="W101" s="214">
        <f t="shared" si="43"/>
        <v>340.7453922784864</v>
      </c>
      <c r="X101" s="214">
        <f t="shared" si="44"/>
        <v>335.7722101769559</v>
      </c>
      <c r="Y101" s="214">
        <f t="shared" si="45"/>
        <v>20326.711854524252</v>
      </c>
      <c r="Z101" s="214">
        <f t="shared" si="46"/>
        <v>22801.548656885676</v>
      </c>
      <c r="AA101" s="214">
        <f t="shared" si="49"/>
        <v>344.9562213400467</v>
      </c>
      <c r="AB101" s="214">
        <f t="shared" si="47"/>
        <v>21684.76163976999</v>
      </c>
      <c r="AC101" s="214">
        <f t="shared" si="48"/>
        <v>20428.872837224928</v>
      </c>
      <c r="AD101" s="214">
        <f t="shared" si="50"/>
        <v>17522.24002406692</v>
      </c>
      <c r="AE101" s="214">
        <f t="shared" si="51"/>
        <v>17239.786476868325</v>
      </c>
    </row>
    <row r="102" spans="1:31" ht="12.75">
      <c r="A102" s="5" t="s">
        <v>207</v>
      </c>
      <c r="B102" s="6">
        <v>4052860</v>
      </c>
      <c r="C102" s="212">
        <v>4028351</v>
      </c>
      <c r="D102" s="191">
        <v>4012675</v>
      </c>
      <c r="E102" s="212">
        <v>4003745</v>
      </c>
      <c r="F102" s="342">
        <v>3999117</v>
      </c>
      <c r="G102" s="220">
        <v>3291</v>
      </c>
      <c r="H102" s="212">
        <v>2994</v>
      </c>
      <c r="I102" s="111">
        <v>3388</v>
      </c>
      <c r="J102" s="111">
        <v>3504</v>
      </c>
      <c r="K102" s="111">
        <v>3990278</v>
      </c>
      <c r="L102" s="111">
        <v>3526</v>
      </c>
      <c r="M102" s="111">
        <v>3757</v>
      </c>
      <c r="N102" s="214">
        <v>309277</v>
      </c>
      <c r="O102" s="214">
        <v>258356</v>
      </c>
      <c r="P102" s="214">
        <v>293626</v>
      </c>
      <c r="Q102" s="214">
        <v>398665</v>
      </c>
      <c r="R102" s="214">
        <v>390915</v>
      </c>
      <c r="S102" s="214">
        <f t="shared" si="53"/>
        <v>76.31080274176755</v>
      </c>
      <c r="T102" s="214">
        <f t="shared" si="52"/>
        <v>64.13443118536593</v>
      </c>
      <c r="U102" s="214">
        <v>423899</v>
      </c>
      <c r="V102" s="214">
        <f t="shared" si="42"/>
        <v>73.1746278978487</v>
      </c>
      <c r="W102" s="214">
        <f t="shared" si="43"/>
        <v>99.5730247555726</v>
      </c>
      <c r="X102" s="214">
        <f t="shared" si="44"/>
        <v>97.75032838499098</v>
      </c>
      <c r="Y102" s="214">
        <f t="shared" si="45"/>
        <v>9397.66028562747</v>
      </c>
      <c r="Z102" s="214">
        <f t="shared" si="46"/>
        <v>8629.124916499666</v>
      </c>
      <c r="AA102" s="214">
        <f t="shared" si="49"/>
        <v>106.23294918298926</v>
      </c>
      <c r="AB102" s="214">
        <f t="shared" si="47"/>
        <v>8666.646989374261</v>
      </c>
      <c r="AC102" s="214">
        <f t="shared" si="48"/>
        <v>11377.425799086759</v>
      </c>
      <c r="AD102" s="214">
        <f t="shared" si="50"/>
        <v>11195.646058771748</v>
      </c>
      <c r="AE102" s="214">
        <f t="shared" si="51"/>
        <v>11282.911897790791</v>
      </c>
    </row>
    <row r="103" spans="1:31" ht="12.75">
      <c r="A103" s="5" t="s">
        <v>326</v>
      </c>
      <c r="B103" s="6">
        <v>1043167</v>
      </c>
      <c r="C103" s="212">
        <v>1030324</v>
      </c>
      <c r="D103" s="191">
        <v>1022585</v>
      </c>
      <c r="E103" s="212">
        <v>1017567</v>
      </c>
      <c r="F103" s="342">
        <v>1013352</v>
      </c>
      <c r="G103" s="220">
        <v>1436</v>
      </c>
      <c r="H103" s="212">
        <v>1041</v>
      </c>
      <c r="I103" s="111">
        <v>921</v>
      </c>
      <c r="J103" s="111">
        <v>1267</v>
      </c>
      <c r="K103" s="111">
        <v>994287</v>
      </c>
      <c r="L103" s="111">
        <v>1254</v>
      </c>
      <c r="M103" s="111">
        <v>1470</v>
      </c>
      <c r="N103" s="214">
        <v>74219.45</v>
      </c>
      <c r="O103" s="214">
        <v>74867</v>
      </c>
      <c r="P103" s="214">
        <v>67896</v>
      </c>
      <c r="Q103" s="214">
        <v>87703</v>
      </c>
      <c r="R103" s="214">
        <v>108242</v>
      </c>
      <c r="S103" s="214">
        <f t="shared" si="53"/>
        <v>71.1481958305813</v>
      </c>
      <c r="T103" s="214">
        <f t="shared" si="52"/>
        <v>72.66355049479581</v>
      </c>
      <c r="U103" s="214">
        <v>101990</v>
      </c>
      <c r="V103" s="214">
        <f t="shared" si="42"/>
        <v>66.39643648205283</v>
      </c>
      <c r="W103" s="214">
        <f t="shared" si="43"/>
        <v>86.18891925543969</v>
      </c>
      <c r="X103" s="214">
        <f t="shared" si="44"/>
        <v>106.81579549850397</v>
      </c>
      <c r="Y103" s="214">
        <f t="shared" si="45"/>
        <v>5168.4853760445685</v>
      </c>
      <c r="Z103" s="214">
        <f t="shared" si="46"/>
        <v>7191.834774255524</v>
      </c>
      <c r="AA103" s="214">
        <f t="shared" si="49"/>
        <v>102.57601678388633</v>
      </c>
      <c r="AB103" s="214">
        <f t="shared" si="47"/>
        <v>7371.986970684038</v>
      </c>
      <c r="AC103" s="214">
        <f t="shared" si="48"/>
        <v>6922.099447513812</v>
      </c>
      <c r="AD103" s="214">
        <f t="shared" si="50"/>
        <v>8841.782081629073</v>
      </c>
      <c r="AE103" s="214">
        <f t="shared" si="51"/>
        <v>6938.095238095238</v>
      </c>
    </row>
    <row r="104" spans="1:31" ht="12.75">
      <c r="A104" s="5" t="s">
        <v>327</v>
      </c>
      <c r="B104" s="6">
        <v>4249774</v>
      </c>
      <c r="C104" s="212">
        <v>4192801</v>
      </c>
      <c r="D104" s="191">
        <v>4168732</v>
      </c>
      <c r="E104" s="212">
        <v>4149477</v>
      </c>
      <c r="F104" s="342">
        <v>4137051</v>
      </c>
      <c r="G104" s="220">
        <v>9186</v>
      </c>
      <c r="H104" s="212">
        <v>8478</v>
      </c>
      <c r="I104" s="111">
        <v>10761</v>
      </c>
      <c r="J104" s="111">
        <v>9938</v>
      </c>
      <c r="K104" s="111">
        <v>4050204</v>
      </c>
      <c r="L104" s="111">
        <v>10289</v>
      </c>
      <c r="M104" s="111">
        <v>11135</v>
      </c>
      <c r="N104" s="214">
        <v>511015</v>
      </c>
      <c r="O104" s="214">
        <v>518959</v>
      </c>
      <c r="P104" s="214">
        <v>545593</v>
      </c>
      <c r="Q104" s="214">
        <v>525443</v>
      </c>
      <c r="R104" s="214">
        <v>486467</v>
      </c>
      <c r="S104" s="214">
        <f t="shared" si="53"/>
        <v>120.24521774569659</v>
      </c>
      <c r="T104" s="214">
        <f t="shared" si="52"/>
        <v>123.77382088966301</v>
      </c>
      <c r="U104" s="214">
        <v>564469</v>
      </c>
      <c r="V104" s="214">
        <f t="shared" si="42"/>
        <v>130.877446667236</v>
      </c>
      <c r="W104" s="214">
        <f t="shared" si="43"/>
        <v>126.62872935553082</v>
      </c>
      <c r="X104" s="214">
        <f t="shared" si="44"/>
        <v>117.58786633280566</v>
      </c>
      <c r="Y104" s="214">
        <f t="shared" si="45"/>
        <v>5562.97626823427</v>
      </c>
      <c r="Z104" s="214">
        <f t="shared" si="46"/>
        <v>6121.243217740033</v>
      </c>
      <c r="AA104" s="214">
        <f t="shared" si="49"/>
        <v>139.36804170851642</v>
      </c>
      <c r="AB104" s="214">
        <f t="shared" si="47"/>
        <v>5070.095716011523</v>
      </c>
      <c r="AC104" s="214">
        <f t="shared" si="48"/>
        <v>5287.210706379553</v>
      </c>
      <c r="AD104" s="214">
        <f t="shared" si="50"/>
        <v>4813.945362947852</v>
      </c>
      <c r="AE104" s="214">
        <f t="shared" si="51"/>
        <v>5069.32195779075</v>
      </c>
    </row>
    <row r="105" spans="1:31" ht="12.75">
      <c r="A105" s="5" t="s">
        <v>328</v>
      </c>
      <c r="B105" s="6">
        <v>2441787</v>
      </c>
      <c r="C105" s="212">
        <v>2381872</v>
      </c>
      <c r="D105" s="191">
        <v>2356219</v>
      </c>
      <c r="E105" s="212">
        <v>2335006</v>
      </c>
      <c r="F105" s="342">
        <v>2313280</v>
      </c>
      <c r="G105" s="220">
        <v>3566</v>
      </c>
      <c r="H105" s="212">
        <v>3209</v>
      </c>
      <c r="I105" s="111">
        <v>3397</v>
      </c>
      <c r="J105" s="111">
        <v>4152</v>
      </c>
      <c r="K105" s="111">
        <v>2259393</v>
      </c>
      <c r="L105" s="111">
        <v>4445</v>
      </c>
      <c r="M105" s="111">
        <v>5057</v>
      </c>
      <c r="N105" s="214">
        <v>147397</v>
      </c>
      <c r="O105" s="214">
        <v>192518</v>
      </c>
      <c r="P105" s="214">
        <v>154804</v>
      </c>
      <c r="Q105" s="214">
        <v>229940.86</v>
      </c>
      <c r="R105" s="214">
        <v>215765.96</v>
      </c>
      <c r="S105" s="214">
        <f t="shared" si="53"/>
        <v>60.36439705838388</v>
      </c>
      <c r="T105" s="214">
        <f t="shared" si="52"/>
        <v>80.82634163380736</v>
      </c>
      <c r="U105" s="214">
        <v>246282.81</v>
      </c>
      <c r="V105" s="214">
        <f t="shared" si="42"/>
        <v>65.70017472908927</v>
      </c>
      <c r="W105" s="214">
        <f t="shared" si="43"/>
        <v>98.4754899987409</v>
      </c>
      <c r="X105" s="214">
        <f t="shared" si="44"/>
        <v>93.27273827638678</v>
      </c>
      <c r="Y105" s="214">
        <f t="shared" si="45"/>
        <v>4133.398766124509</v>
      </c>
      <c r="Z105" s="214">
        <f t="shared" si="46"/>
        <v>5999.31442817077</v>
      </c>
      <c r="AA105" s="214">
        <f t="shared" si="49"/>
        <v>109.00397142064263</v>
      </c>
      <c r="AB105" s="214">
        <f t="shared" si="47"/>
        <v>4557.079776273182</v>
      </c>
      <c r="AC105" s="214">
        <f t="shared" si="48"/>
        <v>5538.074662813102</v>
      </c>
      <c r="AD105" s="214">
        <f t="shared" si="50"/>
        <v>4854.1273340832395</v>
      </c>
      <c r="AE105" s="214">
        <f t="shared" si="51"/>
        <v>4870.13664227803</v>
      </c>
    </row>
    <row r="106" spans="1:31" ht="12.75">
      <c r="A106" s="5" t="s">
        <v>208</v>
      </c>
      <c r="B106" s="6">
        <v>2834254</v>
      </c>
      <c r="C106" s="212">
        <v>2834260</v>
      </c>
      <c r="D106" s="191">
        <v>2832027</v>
      </c>
      <c r="E106" s="212">
        <v>2834259</v>
      </c>
      <c r="F106" s="342">
        <v>2837641</v>
      </c>
      <c r="G106" s="220">
        <v>3870</v>
      </c>
      <c r="H106" s="212">
        <v>5376</v>
      </c>
      <c r="I106" s="111">
        <v>5527</v>
      </c>
      <c r="J106" s="111">
        <v>5850</v>
      </c>
      <c r="K106" s="111">
        <v>2806531</v>
      </c>
      <c r="L106" s="111">
        <v>5953</v>
      </c>
      <c r="M106" s="111">
        <v>6542</v>
      </c>
      <c r="N106" s="214">
        <v>361097</v>
      </c>
      <c r="O106" s="214">
        <v>451928</v>
      </c>
      <c r="P106" s="214">
        <v>449899</v>
      </c>
      <c r="Q106" s="214">
        <v>485258</v>
      </c>
      <c r="R106" s="214">
        <v>566943</v>
      </c>
      <c r="S106" s="214">
        <f t="shared" si="53"/>
        <v>127.40460099906359</v>
      </c>
      <c r="T106" s="214">
        <f t="shared" si="52"/>
        <v>159.45184986557337</v>
      </c>
      <c r="U106" s="214">
        <v>589494</v>
      </c>
      <c r="V106" s="214">
        <f t="shared" si="42"/>
        <v>158.86112667711146</v>
      </c>
      <c r="W106" s="214">
        <f t="shared" si="43"/>
        <v>171.21159357701606</v>
      </c>
      <c r="X106" s="214">
        <f t="shared" si="44"/>
        <v>199.7937723623249</v>
      </c>
      <c r="Y106" s="214">
        <f t="shared" si="45"/>
        <v>9330.671834625324</v>
      </c>
      <c r="Z106" s="214">
        <f t="shared" si="46"/>
        <v>8406.398809523811</v>
      </c>
      <c r="AA106" s="214">
        <f t="shared" si="49"/>
        <v>210.04364462747785</v>
      </c>
      <c r="AB106" s="214">
        <f t="shared" si="47"/>
        <v>8140.021711597612</v>
      </c>
      <c r="AC106" s="214">
        <f t="shared" si="48"/>
        <v>8295.008547008547</v>
      </c>
      <c r="AD106" s="214">
        <f t="shared" si="50"/>
        <v>9720.772050333184</v>
      </c>
      <c r="AE106" s="214">
        <f t="shared" si="51"/>
        <v>9010.914093549372</v>
      </c>
    </row>
    <row r="107" spans="1:31" ht="12.75">
      <c r="A107" s="5" t="s">
        <v>329</v>
      </c>
      <c r="B107" s="6">
        <v>2311140</v>
      </c>
      <c r="C107" s="212">
        <v>2267763</v>
      </c>
      <c r="D107" s="191">
        <v>2249882</v>
      </c>
      <c r="E107" s="212">
        <v>2235025</v>
      </c>
      <c r="F107" s="342">
        <v>2221222</v>
      </c>
      <c r="G107" s="220">
        <v>1117</v>
      </c>
      <c r="H107" s="212">
        <v>1239</v>
      </c>
      <c r="I107" s="111">
        <v>1434</v>
      </c>
      <c r="J107" s="111">
        <v>1774</v>
      </c>
      <c r="K107" s="111">
        <v>2170460</v>
      </c>
      <c r="L107" s="111">
        <v>2080</v>
      </c>
      <c r="M107" s="111">
        <v>2541</v>
      </c>
      <c r="N107" s="214">
        <v>147271</v>
      </c>
      <c r="O107" s="214">
        <v>116491.68</v>
      </c>
      <c r="P107" s="214">
        <v>114061.94</v>
      </c>
      <c r="Q107" s="214">
        <v>197536.12</v>
      </c>
      <c r="R107" s="214">
        <v>180321</v>
      </c>
      <c r="S107" s="214">
        <f t="shared" si="53"/>
        <v>63.72223231824987</v>
      </c>
      <c r="T107" s="214">
        <f t="shared" si="52"/>
        <v>51.36854247996814</v>
      </c>
      <c r="U107" s="214">
        <v>186476</v>
      </c>
      <c r="V107" s="214">
        <f t="shared" si="42"/>
        <v>50.69685432391566</v>
      </c>
      <c r="W107" s="214">
        <f t="shared" si="43"/>
        <v>88.38206284046039</v>
      </c>
      <c r="X107" s="214">
        <f t="shared" si="44"/>
        <v>81.18098956340249</v>
      </c>
      <c r="Y107" s="214">
        <f t="shared" si="45"/>
        <v>13184.512085944494</v>
      </c>
      <c r="Z107" s="214">
        <f t="shared" si="46"/>
        <v>9402.072639225182</v>
      </c>
      <c r="AA107" s="214">
        <f t="shared" si="49"/>
        <v>85.91542806593993</v>
      </c>
      <c r="AB107" s="214">
        <f t="shared" si="47"/>
        <v>7954.110181311019</v>
      </c>
      <c r="AC107" s="214">
        <f t="shared" si="48"/>
        <v>11135.068771138669</v>
      </c>
      <c r="AD107" s="214">
        <f t="shared" si="50"/>
        <v>8669.278846153846</v>
      </c>
      <c r="AE107" s="214">
        <f t="shared" si="51"/>
        <v>7338.685556867375</v>
      </c>
    </row>
    <row r="108" spans="1:31" ht="12.75">
      <c r="A108" s="17"/>
      <c r="B108" s="17"/>
      <c r="C108" s="216"/>
      <c r="D108" s="216"/>
      <c r="E108" s="216"/>
      <c r="F108" s="216"/>
      <c r="G108" s="220"/>
      <c r="H108" s="220"/>
      <c r="I108" s="31"/>
      <c r="J108" s="31"/>
      <c r="K108" s="111"/>
      <c r="L108" s="111"/>
      <c r="M108" s="111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</row>
    <row r="109" spans="1:31" ht="12.75">
      <c r="A109" s="79" t="s">
        <v>100</v>
      </c>
      <c r="B109" s="114">
        <f aca="true" t="shared" si="54" ref="B109:P109">SUM(B92:B108)</f>
        <v>80560724</v>
      </c>
      <c r="C109" s="212">
        <f t="shared" si="54"/>
        <v>82002356</v>
      </c>
      <c r="D109" s="212">
        <f t="shared" si="54"/>
        <v>81802257</v>
      </c>
      <c r="E109" s="212">
        <f>SUM(E92:E108)</f>
        <v>81751602</v>
      </c>
      <c r="F109" s="212">
        <f>SUM(F92:F108)</f>
        <v>81843743</v>
      </c>
      <c r="G109" s="221">
        <f t="shared" si="54"/>
        <v>90350</v>
      </c>
      <c r="H109" s="221">
        <f t="shared" si="54"/>
        <v>98019</v>
      </c>
      <c r="I109" s="32">
        <f t="shared" si="54"/>
        <v>113104</v>
      </c>
      <c r="J109" s="32">
        <v>129491</v>
      </c>
      <c r="K109" s="111">
        <f>SUM(K92:K108)</f>
        <v>80523746</v>
      </c>
      <c r="L109" s="111">
        <f>SUM(L92:L108)</f>
        <v>124623</v>
      </c>
      <c r="M109" s="111">
        <f>SUM(M92:M108)</f>
        <v>132926</v>
      </c>
      <c r="N109" s="214">
        <f t="shared" si="54"/>
        <v>10711009.909999998</v>
      </c>
      <c r="O109" s="214">
        <f t="shared" si="54"/>
        <v>13716718.05</v>
      </c>
      <c r="P109" s="214">
        <f t="shared" si="54"/>
        <v>14163136.58</v>
      </c>
      <c r="Q109" s="214">
        <f>SUM(Q92:Q108)</f>
        <v>14618986.549999999</v>
      </c>
      <c r="R109" s="214">
        <f>SUM(R92:R108)</f>
        <v>15577368.61</v>
      </c>
      <c r="S109" s="214">
        <f>N109/B109*1000</f>
        <v>132.9557305120545</v>
      </c>
      <c r="T109" s="214">
        <f>O109/C109*1000</f>
        <v>167.27224337310503</v>
      </c>
      <c r="U109" s="214">
        <f>SUM(U92:U108)</f>
        <v>15872849.68</v>
      </c>
      <c r="V109" s="214">
        <f>P109/D109*1000</f>
        <v>173.1387017842307</v>
      </c>
      <c r="W109" s="214">
        <f>Q109/E109*1000</f>
        <v>178.82201929205007</v>
      </c>
      <c r="X109" s="214">
        <f>R109/F109*1000</f>
        <v>190.3305987606163</v>
      </c>
      <c r="Y109" s="214">
        <f>N109/G109*100</f>
        <v>11855.01926950747</v>
      </c>
      <c r="Z109" s="214">
        <f>O109/H109*100</f>
        <v>13993.937961007561</v>
      </c>
      <c r="AA109" s="214">
        <f>U109/K109*1000</f>
        <v>197.12011013496564</v>
      </c>
      <c r="AB109" s="214">
        <f>P109/I109*100</f>
        <v>12522.22430683265</v>
      </c>
      <c r="AC109" s="214">
        <f>Q109/J109*100</f>
        <v>11289.577306530955</v>
      </c>
      <c r="AD109" s="214">
        <f>R109/L109*100</f>
        <v>12499.593662486057</v>
      </c>
      <c r="AE109" s="214">
        <f>U109/M109*100</f>
        <v>11941.117373576275</v>
      </c>
    </row>
    <row r="110" spans="1:31" ht="12.75">
      <c r="A110" s="4"/>
      <c r="B110" s="115" t="s">
        <v>217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8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</row>
    <row r="111" spans="1:31" ht="12.75">
      <c r="A111" t="s">
        <v>342</v>
      </c>
      <c r="B111" s="115" t="s">
        <v>22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8"/>
      <c r="O111" s="214">
        <v>48277891.48999995</v>
      </c>
      <c r="P111" s="214">
        <f>P109-O109</f>
        <v>446418.52999999933</v>
      </c>
      <c r="Q111" s="214">
        <f>Q109-P109</f>
        <v>455849.9699999988</v>
      </c>
      <c r="R111" s="214">
        <f>R109-Q109</f>
        <v>958382.0600000005</v>
      </c>
      <c r="S111" s="216"/>
      <c r="T111" s="214">
        <v>14.632311978593492</v>
      </c>
      <c r="U111" s="214">
        <f>U109-R109</f>
        <v>295481.0700000003</v>
      </c>
      <c r="V111" s="214">
        <f>V109-T109</f>
        <v>5.866458411125677</v>
      </c>
      <c r="W111" s="214">
        <f>W109-V109</f>
        <v>5.683317507819368</v>
      </c>
      <c r="X111" s="214">
        <f>X109-W109</f>
        <v>11.50857946856624</v>
      </c>
      <c r="Y111" s="216"/>
      <c r="Z111" s="214">
        <v>111.00009716641944</v>
      </c>
      <c r="AA111" s="214">
        <f>AA109-X109</f>
        <v>6.789511374349331</v>
      </c>
      <c r="AB111" s="214">
        <f>AB109-Z109</f>
        <v>-1471.7136541749114</v>
      </c>
      <c r="AC111" s="214">
        <f>AC109-AB109</f>
        <v>-1232.6470003016948</v>
      </c>
      <c r="AD111" s="214">
        <f>AD109-AC109</f>
        <v>1210.016355955102</v>
      </c>
      <c r="AE111" s="214">
        <f>AE109-AD109</f>
        <v>-558.4762889097819</v>
      </c>
    </row>
    <row r="112" spans="1:31" ht="12.75">
      <c r="A112" t="s">
        <v>343</v>
      </c>
      <c r="B112" s="115" t="s">
        <v>177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8"/>
      <c r="O112" s="219">
        <v>0.10191124907681742</v>
      </c>
      <c r="P112" s="219">
        <f>P111/O109</f>
        <v>0.032545578933147155</v>
      </c>
      <c r="Q112" s="219">
        <f>Q111/P109</f>
        <v>0.03218566504849724</v>
      </c>
      <c r="R112" s="219">
        <f>R111/Q109</f>
        <v>0.06555735287956747</v>
      </c>
      <c r="S112" s="216"/>
      <c r="T112" s="219">
        <v>0.09586162575489486</v>
      </c>
      <c r="U112" s="219">
        <f>U111/R109</f>
        <v>0.018968612568512642</v>
      </c>
      <c r="V112" s="219">
        <f>V111/T109</f>
        <v>0.035071320219221255</v>
      </c>
      <c r="W112" s="219">
        <f>W111/V109</f>
        <v>0.03282522884399378</v>
      </c>
      <c r="X112" s="219">
        <f>X111/W109</f>
        <v>0.06435773130248887</v>
      </c>
      <c r="Y112" s="216"/>
      <c r="Z112" s="219">
        <v>0.019410382458574425</v>
      </c>
      <c r="AA112" s="219">
        <f>AA111/X109</f>
        <v>0.03567220099427457</v>
      </c>
      <c r="AB112" s="219">
        <f>AB111/Z109</f>
        <v>-0.1051679418813822</v>
      </c>
      <c r="AC112" s="219">
        <f>AC111/AB109</f>
        <v>-0.09843674495026503</v>
      </c>
      <c r="AD112" s="219">
        <f>AD111/AC109</f>
        <v>0.10717995218962845</v>
      </c>
      <c r="AE112" s="219">
        <f>AE111/AD109</f>
        <v>-0.044679555511143394</v>
      </c>
    </row>
    <row r="115" ht="12.75">
      <c r="A115" t="s">
        <v>23</v>
      </c>
    </row>
    <row r="117" ht="15.75">
      <c r="A117" s="116" t="s">
        <v>257</v>
      </c>
    </row>
    <row r="119" spans="1:31" ht="39.75" customHeight="1">
      <c r="A119" s="3" t="s">
        <v>190</v>
      </c>
      <c r="B119" s="16" t="s">
        <v>338</v>
      </c>
      <c r="C119" s="16" t="s">
        <v>304</v>
      </c>
      <c r="D119" s="16" t="s">
        <v>246</v>
      </c>
      <c r="E119" s="16" t="s">
        <v>165</v>
      </c>
      <c r="F119" s="207" t="s">
        <v>306</v>
      </c>
      <c r="G119" s="78" t="s">
        <v>230</v>
      </c>
      <c r="H119" s="78" t="s">
        <v>151</v>
      </c>
      <c r="I119" s="248" t="s">
        <v>248</v>
      </c>
      <c r="J119" s="248" t="s">
        <v>163</v>
      </c>
      <c r="K119" s="248" t="s">
        <v>429</v>
      </c>
      <c r="L119" s="273" t="s">
        <v>307</v>
      </c>
      <c r="M119" s="273" t="s">
        <v>430</v>
      </c>
      <c r="N119" s="112" t="s">
        <v>219</v>
      </c>
      <c r="O119" s="112" t="s">
        <v>349</v>
      </c>
      <c r="P119" s="112" t="s">
        <v>364</v>
      </c>
      <c r="Q119" s="112" t="s">
        <v>24</v>
      </c>
      <c r="R119" s="112" t="s">
        <v>5</v>
      </c>
      <c r="S119" s="112" t="s">
        <v>220</v>
      </c>
      <c r="T119" s="112" t="s">
        <v>348</v>
      </c>
      <c r="U119" s="112" t="s">
        <v>455</v>
      </c>
      <c r="V119" s="112" t="s">
        <v>268</v>
      </c>
      <c r="W119" s="112" t="s">
        <v>25</v>
      </c>
      <c r="X119" s="112" t="s">
        <v>6</v>
      </c>
      <c r="Y119" s="112" t="s">
        <v>258</v>
      </c>
      <c r="Z119" s="112" t="s">
        <v>350</v>
      </c>
      <c r="AA119" s="112" t="s">
        <v>453</v>
      </c>
      <c r="AB119" s="112" t="s">
        <v>270</v>
      </c>
      <c r="AC119" s="112" t="s">
        <v>27</v>
      </c>
      <c r="AD119" s="112" t="s">
        <v>8</v>
      </c>
      <c r="AE119" s="387" t="s">
        <v>452</v>
      </c>
    </row>
    <row r="120" spans="1:31" ht="12.75">
      <c r="A120" s="5" t="s">
        <v>317</v>
      </c>
      <c r="B120" s="6">
        <v>10738753</v>
      </c>
      <c r="C120" s="212">
        <v>10749506</v>
      </c>
      <c r="D120" s="191">
        <v>10744921</v>
      </c>
      <c r="E120" s="212">
        <v>10753880</v>
      </c>
      <c r="F120" s="342">
        <v>10786227</v>
      </c>
      <c r="G120" s="213">
        <v>98760</v>
      </c>
      <c r="H120" s="27">
        <v>106691</v>
      </c>
      <c r="I120" s="7">
        <v>108114</v>
      </c>
      <c r="J120" s="111">
        <v>108124.06187016172</v>
      </c>
      <c r="K120" s="111">
        <v>10569111</v>
      </c>
      <c r="L120" s="111">
        <v>115212</v>
      </c>
      <c r="M120" s="141">
        <v>116004</v>
      </c>
      <c r="N120" s="214">
        <v>29958509.729999997</v>
      </c>
      <c r="O120" s="214">
        <v>39383935.06</v>
      </c>
      <c r="P120" s="214">
        <v>43577511.949999996</v>
      </c>
      <c r="Q120" s="214">
        <f>Q4+Q34+Q63+Q92</f>
        <v>44396233.89</v>
      </c>
      <c r="R120" s="214">
        <v>48918309.88</v>
      </c>
      <c r="S120" s="214">
        <f aca="true" t="shared" si="55" ref="S120:T124">N120/B120*1000</f>
        <v>2789.7568488631778</v>
      </c>
      <c r="T120" s="214">
        <f t="shared" si="55"/>
        <v>3663.790229988243</v>
      </c>
      <c r="U120" s="214">
        <v>50555622.88</v>
      </c>
      <c r="V120" s="214">
        <f aca="true" t="shared" si="56" ref="V120:V135">P120/D120*1000</f>
        <v>4055.638189429219</v>
      </c>
      <c r="W120" s="214">
        <f aca="true" t="shared" si="57" ref="W120:W135">Q120/E120*1000</f>
        <v>4128.392160782899</v>
      </c>
      <c r="X120" s="214">
        <f aca="true" t="shared" si="58" ref="X120:X135">R120/F120*1000</f>
        <v>4535.256849313481</v>
      </c>
      <c r="Y120" s="214">
        <f aca="true" t="shared" si="59" ref="Y120:Y135">N120/G120*100</f>
        <v>30334.65950789793</v>
      </c>
      <c r="Z120" s="214">
        <f aca="true" t="shared" si="60" ref="Z120:Z135">O120/H120*100</f>
        <v>36914.01810836903</v>
      </c>
      <c r="AA120" s="214">
        <f>U120/K120*1000</f>
        <v>4783.337300554417</v>
      </c>
      <c r="AB120" s="214">
        <f aca="true" t="shared" si="61" ref="AB120:AB135">P120/I120*100</f>
        <v>40307.00182215069</v>
      </c>
      <c r="AC120" s="214">
        <f aca="true" t="shared" si="62" ref="AC120:AC135">Q120/J120*100</f>
        <v>41060.45696221826</v>
      </c>
      <c r="AD120" s="214">
        <f>R120/L120*100</f>
        <v>42459.38780682568</v>
      </c>
      <c r="AE120" s="214">
        <f>U120/M120*100</f>
        <v>43580.930726526676</v>
      </c>
    </row>
    <row r="121" spans="1:31" ht="12.75">
      <c r="A121" s="5" t="s">
        <v>318</v>
      </c>
      <c r="B121" s="6">
        <v>12492658</v>
      </c>
      <c r="C121" s="212">
        <v>12519728</v>
      </c>
      <c r="D121" s="191">
        <v>12510331</v>
      </c>
      <c r="E121" s="212">
        <v>12538696</v>
      </c>
      <c r="F121" s="342">
        <v>12595891</v>
      </c>
      <c r="G121" s="213">
        <v>177983</v>
      </c>
      <c r="H121" s="27">
        <v>185096</v>
      </c>
      <c r="I121" s="7">
        <v>187181</v>
      </c>
      <c r="J121" s="111">
        <v>189258</v>
      </c>
      <c r="K121" s="111">
        <v>12519571</v>
      </c>
      <c r="L121" s="111">
        <v>189027</v>
      </c>
      <c r="M121" s="111">
        <v>189695</v>
      </c>
      <c r="N121" s="214">
        <v>64242712.74</v>
      </c>
      <c r="O121" s="214">
        <f aca="true" t="shared" si="63" ref="O121:O135">O5+O35+O64+O93</f>
        <v>73257250.19</v>
      </c>
      <c r="P121" s="214">
        <v>107567868</v>
      </c>
      <c r="Q121" s="214">
        <f aca="true" t="shared" si="64" ref="Q121:Q137">Q5+Q35+Q64+Q93</f>
        <v>72510369.14999999</v>
      </c>
      <c r="R121" s="214">
        <v>88478420.89</v>
      </c>
      <c r="S121" s="214">
        <f t="shared" si="55"/>
        <v>5142.437481279005</v>
      </c>
      <c r="T121" s="214">
        <f t="shared" si="55"/>
        <v>5851.345188170222</v>
      </c>
      <c r="U121" s="214">
        <v>91280857</v>
      </c>
      <c r="V121" s="214">
        <f t="shared" si="56"/>
        <v>8598.323097926026</v>
      </c>
      <c r="W121" s="214">
        <f t="shared" si="57"/>
        <v>5782.927439185062</v>
      </c>
      <c r="X121" s="214">
        <f t="shared" si="58"/>
        <v>7024.387626885625</v>
      </c>
      <c r="Y121" s="214">
        <f t="shared" si="59"/>
        <v>36094.858913491735</v>
      </c>
      <c r="Z121" s="214">
        <f t="shared" si="60"/>
        <v>39577.975855772136</v>
      </c>
      <c r="AA121" s="214">
        <f aca="true" t="shared" si="65" ref="AA121:AA135">U121/K121*1000</f>
        <v>7291.053103976167</v>
      </c>
      <c r="AB121" s="214">
        <f t="shared" si="61"/>
        <v>57467.300634145555</v>
      </c>
      <c r="AC121" s="214">
        <f t="shared" si="62"/>
        <v>38312.97443172811</v>
      </c>
      <c r="AD121" s="214">
        <f aca="true" t="shared" si="66" ref="AD121:AD135">R121/L121*100</f>
        <v>46807.29255079962</v>
      </c>
      <c r="AE121" s="214">
        <f aca="true" t="shared" si="67" ref="AE121:AE135">U121/M121*100</f>
        <v>48119.801259917236</v>
      </c>
    </row>
    <row r="122" spans="1:31" ht="12.75">
      <c r="A122" s="5" t="s">
        <v>319</v>
      </c>
      <c r="B122" s="6">
        <v>3404037</v>
      </c>
      <c r="C122" s="212">
        <v>3431675</v>
      </c>
      <c r="D122" s="191">
        <v>3442675</v>
      </c>
      <c r="E122" s="212">
        <v>3460725</v>
      </c>
      <c r="F122" s="342">
        <v>3501872</v>
      </c>
      <c r="G122" s="213">
        <v>59741</v>
      </c>
      <c r="H122" s="27">
        <v>57404</v>
      </c>
      <c r="I122" s="7">
        <v>58375</v>
      </c>
      <c r="J122" s="111">
        <v>58245</v>
      </c>
      <c r="K122" s="111">
        <v>3375222</v>
      </c>
      <c r="L122" s="111">
        <v>56316</v>
      </c>
      <c r="M122" s="111">
        <v>56371</v>
      </c>
      <c r="N122" s="214">
        <v>12736826</v>
      </c>
      <c r="O122" s="214">
        <f t="shared" si="63"/>
        <v>40402898</v>
      </c>
      <c r="P122" s="214">
        <v>44208115</v>
      </c>
      <c r="Q122" s="214">
        <f t="shared" si="64"/>
        <v>47526010</v>
      </c>
      <c r="R122" s="214">
        <v>48011247</v>
      </c>
      <c r="S122" s="214">
        <f t="shared" si="55"/>
        <v>3741.682596282003</v>
      </c>
      <c r="T122" s="214">
        <f t="shared" si="55"/>
        <v>11773.521093926434</v>
      </c>
      <c r="U122" s="214">
        <v>45758910</v>
      </c>
      <c r="V122" s="214">
        <f t="shared" si="56"/>
        <v>12841.210686457478</v>
      </c>
      <c r="W122" s="214">
        <f t="shared" si="57"/>
        <v>13732.963468637352</v>
      </c>
      <c r="X122" s="214">
        <f t="shared" si="58"/>
        <v>13710.166162555342</v>
      </c>
      <c r="Y122" s="214">
        <f t="shared" si="59"/>
        <v>21320.07499037512</v>
      </c>
      <c r="Z122" s="214">
        <f t="shared" si="60"/>
        <v>70383.41927391819</v>
      </c>
      <c r="AA122" s="214">
        <f t="shared" si="65"/>
        <v>13557.303786239838</v>
      </c>
      <c r="AB122" s="214">
        <f t="shared" si="61"/>
        <v>75731.24625267666</v>
      </c>
      <c r="AC122" s="214">
        <f t="shared" si="62"/>
        <v>81596.7207485621</v>
      </c>
      <c r="AD122" s="214">
        <f t="shared" si="66"/>
        <v>85253.29746430855</v>
      </c>
      <c r="AE122" s="214">
        <f t="shared" si="67"/>
        <v>81174.55784002412</v>
      </c>
    </row>
    <row r="123" spans="1:31" ht="12.75">
      <c r="A123" s="5" t="s">
        <v>320</v>
      </c>
      <c r="B123" s="6">
        <v>2547772</v>
      </c>
      <c r="C123" s="212">
        <v>2522493</v>
      </c>
      <c r="D123" s="191">
        <v>2511525</v>
      </c>
      <c r="E123" s="212">
        <v>2503273</v>
      </c>
      <c r="F123" s="342">
        <v>2495635</v>
      </c>
      <c r="G123" s="213">
        <v>43218</v>
      </c>
      <c r="H123" s="27">
        <v>45450</v>
      </c>
      <c r="I123" s="7">
        <v>45474</v>
      </c>
      <c r="J123" s="111">
        <v>46966</v>
      </c>
      <c r="K123" s="111">
        <v>2449511</v>
      </c>
      <c r="L123" s="111">
        <v>48307</v>
      </c>
      <c r="M123" s="111">
        <v>48613</v>
      </c>
      <c r="N123" s="214">
        <v>20224386</v>
      </c>
      <c r="O123" s="214">
        <f t="shared" si="63"/>
        <v>26656128.150000002</v>
      </c>
      <c r="P123" s="214">
        <v>27280656.41</v>
      </c>
      <c r="Q123" s="214">
        <f t="shared" si="64"/>
        <v>30171188</v>
      </c>
      <c r="R123" s="214">
        <v>29472241</v>
      </c>
      <c r="S123" s="214">
        <f t="shared" si="55"/>
        <v>7938.067456585597</v>
      </c>
      <c r="T123" s="214">
        <f t="shared" si="55"/>
        <v>10567.374478343449</v>
      </c>
      <c r="U123" s="214">
        <v>32151655</v>
      </c>
      <c r="V123" s="214">
        <f t="shared" si="56"/>
        <v>10862.18787788296</v>
      </c>
      <c r="W123" s="214">
        <f t="shared" si="57"/>
        <v>12052.695810644704</v>
      </c>
      <c r="X123" s="214">
        <f t="shared" si="58"/>
        <v>11809.515814612312</v>
      </c>
      <c r="Y123" s="214">
        <f t="shared" si="59"/>
        <v>46796.20991253644</v>
      </c>
      <c r="Z123" s="214">
        <f t="shared" si="60"/>
        <v>58649.34686468647</v>
      </c>
      <c r="AA123" s="214">
        <f t="shared" si="65"/>
        <v>13125.744281205514</v>
      </c>
      <c r="AB123" s="214">
        <f t="shared" si="61"/>
        <v>59991.767625456305</v>
      </c>
      <c r="AC123" s="214">
        <f t="shared" si="62"/>
        <v>64240.4888642848</v>
      </c>
      <c r="AD123" s="214">
        <f t="shared" si="66"/>
        <v>61010.29043409858</v>
      </c>
      <c r="AE123" s="214">
        <f t="shared" si="67"/>
        <v>66137.9774957316</v>
      </c>
    </row>
    <row r="124" spans="1:31" ht="12.75">
      <c r="A124" s="5" t="s">
        <v>321</v>
      </c>
      <c r="B124" s="6">
        <v>663979</v>
      </c>
      <c r="C124" s="212">
        <v>661866</v>
      </c>
      <c r="D124" s="191">
        <v>661716</v>
      </c>
      <c r="E124" s="212">
        <v>660706</v>
      </c>
      <c r="F124" s="342">
        <v>661301</v>
      </c>
      <c r="G124" s="213">
        <v>9206</v>
      </c>
      <c r="H124" s="27">
        <v>9922</v>
      </c>
      <c r="I124" s="7">
        <v>10070</v>
      </c>
      <c r="J124" s="111">
        <v>10232</v>
      </c>
      <c r="K124" s="111">
        <v>654774</v>
      </c>
      <c r="L124" s="111">
        <v>10276</v>
      </c>
      <c r="M124" s="111">
        <v>10267</v>
      </c>
      <c r="N124" s="214">
        <v>5170822</v>
      </c>
      <c r="O124" s="214">
        <f t="shared" si="63"/>
        <v>5675474</v>
      </c>
      <c r="P124" s="214">
        <v>5613557</v>
      </c>
      <c r="Q124" s="214">
        <f t="shared" si="64"/>
        <v>5680544</v>
      </c>
      <c r="R124" s="214">
        <v>6847865</v>
      </c>
      <c r="S124" s="214">
        <f t="shared" si="55"/>
        <v>7787.628825610448</v>
      </c>
      <c r="T124" s="214">
        <f t="shared" si="55"/>
        <v>8574.959281788157</v>
      </c>
      <c r="U124" s="214">
        <v>7651525.29</v>
      </c>
      <c r="V124" s="214">
        <f t="shared" si="56"/>
        <v>8483.3327288444</v>
      </c>
      <c r="W124" s="214">
        <f t="shared" si="57"/>
        <v>8597.687927762121</v>
      </c>
      <c r="X124" s="214">
        <f t="shared" si="58"/>
        <v>10355.140851140402</v>
      </c>
      <c r="Y124" s="214">
        <f t="shared" si="59"/>
        <v>56167.95568107756</v>
      </c>
      <c r="Z124" s="214">
        <f t="shared" si="60"/>
        <v>57200.90707518646</v>
      </c>
      <c r="AA124" s="214">
        <f t="shared" si="65"/>
        <v>11685.750029781268</v>
      </c>
      <c r="AB124" s="214">
        <f t="shared" si="61"/>
        <v>55745.35253227408</v>
      </c>
      <c r="AC124" s="214">
        <f t="shared" si="62"/>
        <v>55517.43549648163</v>
      </c>
      <c r="AD124" s="214">
        <f t="shared" si="66"/>
        <v>66639.40249124174</v>
      </c>
      <c r="AE124" s="214">
        <f t="shared" si="67"/>
        <v>74525.42407714034</v>
      </c>
    </row>
    <row r="125" spans="1:31" ht="12.75">
      <c r="A125" s="5" t="s">
        <v>322</v>
      </c>
      <c r="B125" s="6"/>
      <c r="C125" s="212">
        <v>1772100</v>
      </c>
      <c r="D125" s="191">
        <v>1774224</v>
      </c>
      <c r="E125" s="212">
        <v>1786448</v>
      </c>
      <c r="F125" s="342">
        <v>1798836</v>
      </c>
      <c r="G125" s="213"/>
      <c r="H125" s="27">
        <v>24000</v>
      </c>
      <c r="I125" s="7">
        <v>23590</v>
      </c>
      <c r="J125" s="111">
        <v>23836</v>
      </c>
      <c r="K125" s="111">
        <v>1734272</v>
      </c>
      <c r="L125" s="111">
        <v>24358</v>
      </c>
      <c r="M125" s="111">
        <v>25187</v>
      </c>
      <c r="N125" s="214"/>
      <c r="O125" s="214">
        <f t="shared" si="63"/>
        <v>19179258</v>
      </c>
      <c r="P125" s="214">
        <v>20403091</v>
      </c>
      <c r="Q125" s="214">
        <f t="shared" si="64"/>
        <v>20826832</v>
      </c>
      <c r="R125" s="214">
        <v>21536975</v>
      </c>
      <c r="S125" s="214"/>
      <c r="T125" s="214">
        <f aca="true" t="shared" si="68" ref="T125:T135">O125/C125*1000</f>
        <v>10822.898256306076</v>
      </c>
      <c r="U125" s="214">
        <v>22105634</v>
      </c>
      <c r="V125" s="214">
        <f t="shared" si="56"/>
        <v>11499.72664105547</v>
      </c>
      <c r="W125" s="214">
        <f t="shared" si="57"/>
        <v>11658.235784081036</v>
      </c>
      <c r="X125" s="214">
        <f t="shared" si="58"/>
        <v>11972.728475525286</v>
      </c>
      <c r="Y125" s="214" t="e">
        <f t="shared" si="59"/>
        <v>#DIV/0!</v>
      </c>
      <c r="Z125" s="214">
        <f t="shared" si="60"/>
        <v>79913.575</v>
      </c>
      <c r="AA125" s="214">
        <f t="shared" si="65"/>
        <v>12746.347747066204</v>
      </c>
      <c r="AB125" s="214">
        <f t="shared" si="61"/>
        <v>86490.42390843577</v>
      </c>
      <c r="AC125" s="214">
        <f t="shared" si="62"/>
        <v>87375.53280751804</v>
      </c>
      <c r="AD125" s="214">
        <f t="shared" si="66"/>
        <v>88418.48673946958</v>
      </c>
      <c r="AE125" s="214">
        <f t="shared" si="67"/>
        <v>87766.04597609879</v>
      </c>
    </row>
    <row r="126" spans="1:31" ht="12.75">
      <c r="A126" s="5" t="s">
        <v>323</v>
      </c>
      <c r="B126" s="6">
        <v>6075359</v>
      </c>
      <c r="C126" s="212">
        <v>6064953</v>
      </c>
      <c r="D126" s="191">
        <v>6061951</v>
      </c>
      <c r="E126" s="212">
        <v>6067021</v>
      </c>
      <c r="F126" s="342">
        <v>6092126</v>
      </c>
      <c r="G126" s="213">
        <v>84965</v>
      </c>
      <c r="H126" s="27">
        <v>87379</v>
      </c>
      <c r="I126" s="7">
        <v>89827</v>
      </c>
      <c r="J126" s="111">
        <v>90897</v>
      </c>
      <c r="K126" s="111">
        <v>6016481</v>
      </c>
      <c r="L126" s="111">
        <v>93059</v>
      </c>
      <c r="M126" s="111">
        <v>93988</v>
      </c>
      <c r="N126" s="214">
        <v>33231761.66</v>
      </c>
      <c r="O126" s="214">
        <f t="shared" si="63"/>
        <v>41013642</v>
      </c>
      <c r="P126" s="214">
        <v>43292893</v>
      </c>
      <c r="Q126" s="214">
        <f t="shared" si="64"/>
        <v>47758291.43</v>
      </c>
      <c r="R126" s="214">
        <v>52248766.06</v>
      </c>
      <c r="S126" s="214">
        <f aca="true" t="shared" si="69" ref="S126:S135">N126/B126*1000</f>
        <v>5469.9255895824435</v>
      </c>
      <c r="T126" s="214">
        <f t="shared" si="68"/>
        <v>6762.4006319587315</v>
      </c>
      <c r="U126" s="214">
        <v>53249688.21</v>
      </c>
      <c r="V126" s="214">
        <f t="shared" si="56"/>
        <v>7141.742485216393</v>
      </c>
      <c r="W126" s="214">
        <f t="shared" si="57"/>
        <v>7871.786075901171</v>
      </c>
      <c r="X126" s="214">
        <f t="shared" si="58"/>
        <v>8576.442125458338</v>
      </c>
      <c r="Y126" s="214">
        <f t="shared" si="59"/>
        <v>39112.2952509857</v>
      </c>
      <c r="Z126" s="214">
        <f t="shared" si="60"/>
        <v>46937.641767472735</v>
      </c>
      <c r="AA126" s="214">
        <f t="shared" si="65"/>
        <v>8850.636810786904</v>
      </c>
      <c r="AB126" s="214">
        <f t="shared" si="61"/>
        <v>48195.85759292862</v>
      </c>
      <c r="AC126" s="214">
        <f t="shared" si="62"/>
        <v>52541.10854043588</v>
      </c>
      <c r="AD126" s="214">
        <f t="shared" si="66"/>
        <v>56145.84947184045</v>
      </c>
      <c r="AE126" s="214">
        <f t="shared" si="67"/>
        <v>56655.83713878367</v>
      </c>
    </row>
    <row r="127" spans="1:31" ht="12.75">
      <c r="A127" s="5" t="s">
        <v>206</v>
      </c>
      <c r="B127" s="6">
        <v>1693754</v>
      </c>
      <c r="C127" s="212">
        <v>1664356</v>
      </c>
      <c r="D127" s="191">
        <v>1651216</v>
      </c>
      <c r="E127" s="212">
        <v>1642327</v>
      </c>
      <c r="F127" s="342">
        <v>1634734</v>
      </c>
      <c r="G127" s="213">
        <v>32414</v>
      </c>
      <c r="H127" s="27">
        <v>32362</v>
      </c>
      <c r="I127" s="7">
        <v>33099</v>
      </c>
      <c r="J127" s="111">
        <v>34068</v>
      </c>
      <c r="K127" s="111">
        <v>1600327</v>
      </c>
      <c r="L127" s="111">
        <v>34557</v>
      </c>
      <c r="M127" s="111">
        <v>35219</v>
      </c>
      <c r="N127" s="214">
        <v>16292572.340000002</v>
      </c>
      <c r="O127" s="214">
        <f t="shared" si="63"/>
        <v>19488257.369999997</v>
      </c>
      <c r="P127" s="214">
        <v>20758619.779999997</v>
      </c>
      <c r="Q127" s="214">
        <f t="shared" si="64"/>
        <v>22663207.13</v>
      </c>
      <c r="R127" s="214">
        <v>23714662.02</v>
      </c>
      <c r="S127" s="214">
        <f t="shared" si="69"/>
        <v>9619.2081848958</v>
      </c>
      <c r="T127" s="214">
        <f t="shared" si="68"/>
        <v>11709.188040299068</v>
      </c>
      <c r="U127" s="214">
        <v>24731519.07</v>
      </c>
      <c r="V127" s="214">
        <f t="shared" si="56"/>
        <v>12571.716710593888</v>
      </c>
      <c r="W127" s="214">
        <f t="shared" si="57"/>
        <v>13799.44866643488</v>
      </c>
      <c r="X127" s="214">
        <f t="shared" si="58"/>
        <v>14506.740558402773</v>
      </c>
      <c r="Y127" s="214">
        <f t="shared" si="59"/>
        <v>50263.998087246255</v>
      </c>
      <c r="Z127" s="214">
        <f t="shared" si="60"/>
        <v>60219.570391199544</v>
      </c>
      <c r="AA127" s="214">
        <f t="shared" si="65"/>
        <v>15454.040999120805</v>
      </c>
      <c r="AB127" s="214">
        <f t="shared" si="61"/>
        <v>62716.758149793044</v>
      </c>
      <c r="AC127" s="214">
        <f t="shared" si="62"/>
        <v>66523.44466948455</v>
      </c>
      <c r="AD127" s="214">
        <f t="shared" si="66"/>
        <v>68624.77072662557</v>
      </c>
      <c r="AE127" s="214">
        <f t="shared" si="67"/>
        <v>70222.0933870922</v>
      </c>
    </row>
    <row r="128" spans="1:31" ht="12.75">
      <c r="A128" s="5" t="s">
        <v>324</v>
      </c>
      <c r="B128" s="6">
        <v>7982685</v>
      </c>
      <c r="C128" s="212">
        <v>7947244</v>
      </c>
      <c r="D128" s="191">
        <v>7928815</v>
      </c>
      <c r="E128" s="212">
        <v>7918293</v>
      </c>
      <c r="F128" s="342">
        <v>7913502</v>
      </c>
      <c r="G128" s="213">
        <v>129138</v>
      </c>
      <c r="H128" s="27">
        <v>132525</v>
      </c>
      <c r="I128" s="7">
        <v>134533</v>
      </c>
      <c r="J128" s="111">
        <v>138646</v>
      </c>
      <c r="K128" s="111">
        <v>7778995</v>
      </c>
      <c r="L128" s="111">
        <v>139021</v>
      </c>
      <c r="M128" s="111">
        <v>139446</v>
      </c>
      <c r="N128" s="214">
        <v>52262876</v>
      </c>
      <c r="O128" s="214">
        <f t="shared" si="63"/>
        <v>60235752</v>
      </c>
      <c r="P128" s="214">
        <v>65225149.88</v>
      </c>
      <c r="Q128" s="214">
        <f t="shared" si="64"/>
        <v>69222313.13</v>
      </c>
      <c r="R128" s="214">
        <v>75033055.99</v>
      </c>
      <c r="S128" s="214">
        <f t="shared" si="69"/>
        <v>6547.029727466385</v>
      </c>
      <c r="T128" s="214">
        <f t="shared" si="68"/>
        <v>7579.451694197384</v>
      </c>
      <c r="U128" s="214">
        <v>80143430.83</v>
      </c>
      <c r="V128" s="214">
        <f t="shared" si="56"/>
        <v>8226.342761181842</v>
      </c>
      <c r="W128" s="214">
        <f t="shared" si="57"/>
        <v>8742.07523389195</v>
      </c>
      <c r="X128" s="214">
        <f t="shared" si="58"/>
        <v>9481.649968623247</v>
      </c>
      <c r="Y128" s="214">
        <f t="shared" si="59"/>
        <v>40470.56327339745</v>
      </c>
      <c r="Z128" s="214">
        <f t="shared" si="60"/>
        <v>45452.36898698359</v>
      </c>
      <c r="AA128" s="214">
        <f t="shared" si="65"/>
        <v>10302.543044442116</v>
      </c>
      <c r="AB128" s="214">
        <f t="shared" si="61"/>
        <v>48482.63985787874</v>
      </c>
      <c r="AC128" s="214">
        <f t="shared" si="62"/>
        <v>49927.37845303867</v>
      </c>
      <c r="AD128" s="214">
        <f t="shared" si="66"/>
        <v>53972.46170722408</v>
      </c>
      <c r="AE128" s="214">
        <f t="shared" si="67"/>
        <v>57472.735560718844</v>
      </c>
    </row>
    <row r="129" spans="1:31" ht="12.75">
      <c r="A129" s="5" t="s">
        <v>161</v>
      </c>
      <c r="B129" s="6">
        <v>18028745</v>
      </c>
      <c r="C129" s="212">
        <v>17933064</v>
      </c>
      <c r="D129" s="191">
        <v>17872763</v>
      </c>
      <c r="E129" s="212">
        <v>17845154</v>
      </c>
      <c r="F129" s="342">
        <v>17841956</v>
      </c>
      <c r="G129" s="213">
        <v>282829</v>
      </c>
      <c r="H129" s="27">
        <v>301783</v>
      </c>
      <c r="I129" s="7">
        <v>302483</v>
      </c>
      <c r="J129" s="111">
        <v>305803</v>
      </c>
      <c r="K129" s="111">
        <v>17554329</v>
      </c>
      <c r="L129" s="111">
        <v>309497</v>
      </c>
      <c r="M129" s="111">
        <v>308995</v>
      </c>
      <c r="N129" s="214">
        <v>140987346</v>
      </c>
      <c r="O129" s="214">
        <f t="shared" si="63"/>
        <v>157734149</v>
      </c>
      <c r="P129" s="214">
        <v>168743889</v>
      </c>
      <c r="Q129" s="214">
        <f t="shared" si="64"/>
        <v>179453453</v>
      </c>
      <c r="R129" s="214">
        <v>189083014</v>
      </c>
      <c r="S129" s="214">
        <f t="shared" si="69"/>
        <v>7820.142001010054</v>
      </c>
      <c r="T129" s="214">
        <f t="shared" si="68"/>
        <v>8795.71661596702</v>
      </c>
      <c r="U129" s="214">
        <v>196579962</v>
      </c>
      <c r="V129" s="214">
        <f t="shared" si="56"/>
        <v>9441.399127823717</v>
      </c>
      <c r="W129" s="214">
        <f t="shared" si="57"/>
        <v>10056.144822286207</v>
      </c>
      <c r="X129" s="214">
        <f t="shared" si="58"/>
        <v>10597.66171377174</v>
      </c>
      <c r="Y129" s="214">
        <f t="shared" si="59"/>
        <v>49848.970932966564</v>
      </c>
      <c r="Z129" s="214">
        <f t="shared" si="60"/>
        <v>52267.40704413436</v>
      </c>
      <c r="AA129" s="214">
        <f t="shared" si="65"/>
        <v>11198.375170022164</v>
      </c>
      <c r="AB129" s="214">
        <f t="shared" si="61"/>
        <v>55786.23889607019</v>
      </c>
      <c r="AC129" s="214">
        <f t="shared" si="62"/>
        <v>58682.698665480726</v>
      </c>
      <c r="AD129" s="214">
        <f t="shared" si="66"/>
        <v>61093.65001922474</v>
      </c>
      <c r="AE129" s="214">
        <f t="shared" si="67"/>
        <v>63619.14011553585</v>
      </c>
    </row>
    <row r="130" spans="1:31" ht="12.75">
      <c r="A130" s="5" t="s">
        <v>207</v>
      </c>
      <c r="B130" s="6">
        <v>4052860</v>
      </c>
      <c r="C130" s="212">
        <v>4028351</v>
      </c>
      <c r="D130" s="191">
        <v>4012675</v>
      </c>
      <c r="E130" s="212">
        <v>4003745</v>
      </c>
      <c r="F130" s="342">
        <v>3999117</v>
      </c>
      <c r="G130" s="213">
        <v>65953</v>
      </c>
      <c r="H130" s="27">
        <v>66933</v>
      </c>
      <c r="I130" s="7">
        <v>69322</v>
      </c>
      <c r="J130" s="111">
        <v>71882</v>
      </c>
      <c r="K130" s="111">
        <v>3990278</v>
      </c>
      <c r="L130" s="111">
        <v>65875</v>
      </c>
      <c r="M130" s="111">
        <v>65456</v>
      </c>
      <c r="N130" s="214">
        <v>24207766</v>
      </c>
      <c r="O130" s="214">
        <f t="shared" si="63"/>
        <v>23049629</v>
      </c>
      <c r="P130" s="214">
        <v>26761460</v>
      </c>
      <c r="Q130" s="214">
        <f t="shared" si="64"/>
        <v>20059298</v>
      </c>
      <c r="R130" s="214">
        <v>30805162</v>
      </c>
      <c r="S130" s="214">
        <f t="shared" si="69"/>
        <v>5973.008196680863</v>
      </c>
      <c r="T130" s="214">
        <f t="shared" si="68"/>
        <v>5721.852192125264</v>
      </c>
      <c r="U130" s="214">
        <v>31714809</v>
      </c>
      <c r="V130" s="214">
        <f t="shared" si="56"/>
        <v>6669.2318715071615</v>
      </c>
      <c r="W130" s="214">
        <f t="shared" si="57"/>
        <v>5010.133762265079</v>
      </c>
      <c r="X130" s="214">
        <f t="shared" si="58"/>
        <v>7702.990935248957</v>
      </c>
      <c r="Y130" s="214">
        <f t="shared" si="59"/>
        <v>36704.57143723561</v>
      </c>
      <c r="Z130" s="214">
        <f t="shared" si="60"/>
        <v>34436.86821149508</v>
      </c>
      <c r="AA130" s="214">
        <f t="shared" si="65"/>
        <v>7948.019912397081</v>
      </c>
      <c r="AB130" s="214">
        <f t="shared" si="61"/>
        <v>38604.569977784835</v>
      </c>
      <c r="AC130" s="214">
        <f t="shared" si="62"/>
        <v>27905.870732589523</v>
      </c>
      <c r="AD130" s="214">
        <f t="shared" si="66"/>
        <v>46763.05426944971</v>
      </c>
      <c r="AE130" s="214">
        <f t="shared" si="67"/>
        <v>48452.103703251036</v>
      </c>
    </row>
    <row r="131" spans="1:31" ht="12.75">
      <c r="A131" s="5" t="s">
        <v>326</v>
      </c>
      <c r="B131" s="6">
        <v>1043167</v>
      </c>
      <c r="C131" s="212">
        <v>1030324</v>
      </c>
      <c r="D131" s="191">
        <v>1022585</v>
      </c>
      <c r="E131" s="212">
        <v>1017567</v>
      </c>
      <c r="F131" s="342">
        <v>1013352</v>
      </c>
      <c r="G131" s="213">
        <v>22613</v>
      </c>
      <c r="H131" s="27">
        <v>19289</v>
      </c>
      <c r="I131" s="7">
        <v>19948</v>
      </c>
      <c r="J131" s="111">
        <v>20192</v>
      </c>
      <c r="K131" s="111">
        <v>994287</v>
      </c>
      <c r="L131" s="111">
        <v>20532</v>
      </c>
      <c r="M131" s="111">
        <v>20833</v>
      </c>
      <c r="N131" s="214">
        <v>5288806.65</v>
      </c>
      <c r="O131" s="214">
        <f t="shared" si="63"/>
        <v>6137350</v>
      </c>
      <c r="P131" s="214">
        <v>6730936</v>
      </c>
      <c r="Q131" s="214">
        <f t="shared" si="64"/>
        <v>7071815</v>
      </c>
      <c r="R131" s="214">
        <v>7699391</v>
      </c>
      <c r="S131" s="214">
        <f t="shared" si="69"/>
        <v>5069.952030691155</v>
      </c>
      <c r="T131" s="214">
        <f t="shared" si="68"/>
        <v>5956.718469141745</v>
      </c>
      <c r="U131" s="214">
        <v>7827854</v>
      </c>
      <c r="V131" s="214">
        <f t="shared" si="56"/>
        <v>6582.275312076747</v>
      </c>
      <c r="W131" s="214">
        <f t="shared" si="57"/>
        <v>6949.729108746647</v>
      </c>
      <c r="X131" s="214">
        <f t="shared" si="58"/>
        <v>7597.943261571498</v>
      </c>
      <c r="Y131" s="214">
        <f t="shared" si="59"/>
        <v>23388.345862999162</v>
      </c>
      <c r="Z131" s="214">
        <f t="shared" si="60"/>
        <v>31817.87547306755</v>
      </c>
      <c r="AA131" s="214">
        <f t="shared" si="65"/>
        <v>7872.831486281124</v>
      </c>
      <c r="AB131" s="214">
        <f t="shared" si="61"/>
        <v>33742.4102666934</v>
      </c>
      <c r="AC131" s="214">
        <f t="shared" si="62"/>
        <v>35022.85558637084</v>
      </c>
      <c r="AD131" s="214">
        <f t="shared" si="66"/>
        <v>37499.46912137151</v>
      </c>
      <c r="AE131" s="214">
        <f t="shared" si="67"/>
        <v>37574.30038880622</v>
      </c>
    </row>
    <row r="132" spans="1:31" ht="12.75">
      <c r="A132" s="5" t="s">
        <v>327</v>
      </c>
      <c r="B132" s="6">
        <v>4249774</v>
      </c>
      <c r="C132" s="212">
        <v>4192801</v>
      </c>
      <c r="D132" s="191">
        <v>4168732</v>
      </c>
      <c r="E132" s="212">
        <v>4149477</v>
      </c>
      <c r="F132" s="342">
        <v>4137051</v>
      </c>
      <c r="G132" s="215">
        <v>69213</v>
      </c>
      <c r="H132" s="30">
        <v>70829</v>
      </c>
      <c r="I132" s="11">
        <v>73747</v>
      </c>
      <c r="J132" s="111">
        <v>74971</v>
      </c>
      <c r="K132" s="111">
        <v>4050204</v>
      </c>
      <c r="L132" s="111">
        <v>75509</v>
      </c>
      <c r="M132" s="111">
        <v>74460</v>
      </c>
      <c r="N132" s="214">
        <v>28154062</v>
      </c>
      <c r="O132" s="214">
        <f t="shared" si="63"/>
        <v>35471193</v>
      </c>
      <c r="P132" s="214">
        <v>38473688</v>
      </c>
      <c r="Q132" s="214">
        <f t="shared" si="64"/>
        <v>39861566</v>
      </c>
      <c r="R132" s="214">
        <v>41294472</v>
      </c>
      <c r="S132" s="214">
        <f t="shared" si="69"/>
        <v>6624.837461945035</v>
      </c>
      <c r="T132" s="214">
        <f t="shared" si="68"/>
        <v>8460.023025180542</v>
      </c>
      <c r="U132" s="214">
        <v>43522901</v>
      </c>
      <c r="V132" s="214">
        <f t="shared" si="56"/>
        <v>9229.110434539807</v>
      </c>
      <c r="W132" s="214">
        <f t="shared" si="57"/>
        <v>9606.407265301146</v>
      </c>
      <c r="X132" s="214">
        <f t="shared" si="58"/>
        <v>9981.620241084773</v>
      </c>
      <c r="Y132" s="214">
        <f t="shared" si="59"/>
        <v>40677.41898198315</v>
      </c>
      <c r="Z132" s="214">
        <f t="shared" si="60"/>
        <v>50080.04207316212</v>
      </c>
      <c r="AA132" s="214">
        <f t="shared" si="65"/>
        <v>10745.854035994236</v>
      </c>
      <c r="AB132" s="214">
        <f t="shared" si="61"/>
        <v>52169.83470514054</v>
      </c>
      <c r="AC132" s="214">
        <f t="shared" si="62"/>
        <v>53169.31346787425</v>
      </c>
      <c r="AD132" s="214">
        <f t="shared" si="66"/>
        <v>54688.14578394629</v>
      </c>
      <c r="AE132" s="214">
        <f t="shared" si="67"/>
        <v>58451.384636046205</v>
      </c>
    </row>
    <row r="133" spans="1:31" ht="12.75">
      <c r="A133" s="5" t="s">
        <v>328</v>
      </c>
      <c r="B133" s="6">
        <v>2441787</v>
      </c>
      <c r="C133" s="212">
        <v>2381872</v>
      </c>
      <c r="D133" s="191">
        <v>2356219</v>
      </c>
      <c r="E133" s="212">
        <v>2335006</v>
      </c>
      <c r="F133" s="342">
        <v>2313280</v>
      </c>
      <c r="G133" s="215">
        <v>46501</v>
      </c>
      <c r="H133" s="30">
        <v>45937</v>
      </c>
      <c r="I133" s="11">
        <v>47155</v>
      </c>
      <c r="J133" s="111">
        <v>47895</v>
      </c>
      <c r="K133" s="111">
        <v>2259393</v>
      </c>
      <c r="L133" s="111">
        <v>46793</v>
      </c>
      <c r="M133" s="111">
        <v>48246</v>
      </c>
      <c r="N133" s="214">
        <v>22128330</v>
      </c>
      <c r="O133" s="214">
        <f t="shared" si="63"/>
        <v>24900993</v>
      </c>
      <c r="P133" s="214">
        <v>26190637</v>
      </c>
      <c r="Q133" s="214">
        <f t="shared" si="64"/>
        <v>27977226.72</v>
      </c>
      <c r="R133" s="214">
        <v>29732860.22</v>
      </c>
      <c r="S133" s="214">
        <f t="shared" si="69"/>
        <v>9062.350647292333</v>
      </c>
      <c r="T133" s="214">
        <f t="shared" si="68"/>
        <v>10454.379160593013</v>
      </c>
      <c r="U133" s="214">
        <v>29671795.259999998</v>
      </c>
      <c r="V133" s="214">
        <f t="shared" si="56"/>
        <v>11115.535949756792</v>
      </c>
      <c r="W133" s="214">
        <f t="shared" si="57"/>
        <v>11981.650890832829</v>
      </c>
      <c r="X133" s="214">
        <f t="shared" si="58"/>
        <v>12853.11774623046</v>
      </c>
      <c r="Y133" s="214">
        <f t="shared" si="59"/>
        <v>47586.78307993376</v>
      </c>
      <c r="Z133" s="214">
        <f t="shared" si="60"/>
        <v>54206.83327165466</v>
      </c>
      <c r="AA133" s="214">
        <f t="shared" si="65"/>
        <v>13132.640164858436</v>
      </c>
      <c r="AB133" s="214">
        <f t="shared" si="61"/>
        <v>55541.590499416816</v>
      </c>
      <c r="AC133" s="214">
        <f t="shared" si="62"/>
        <v>58413.668900720324</v>
      </c>
      <c r="AD133" s="214">
        <f t="shared" si="66"/>
        <v>63541.25664095057</v>
      </c>
      <c r="AE133" s="214">
        <f t="shared" si="67"/>
        <v>61501.047257803744</v>
      </c>
    </row>
    <row r="134" spans="1:31" ht="12.75">
      <c r="A134" s="5" t="s">
        <v>208</v>
      </c>
      <c r="B134" s="6">
        <v>2834254</v>
      </c>
      <c r="C134" s="212">
        <v>2834260</v>
      </c>
      <c r="D134" s="191">
        <v>2832027</v>
      </c>
      <c r="E134" s="212">
        <v>2834259</v>
      </c>
      <c r="F134" s="342">
        <v>2837641</v>
      </c>
      <c r="G134" s="215">
        <v>44143</v>
      </c>
      <c r="H134" s="30">
        <v>49100</v>
      </c>
      <c r="I134" s="11">
        <v>49782</v>
      </c>
      <c r="J134" s="111">
        <v>52582</v>
      </c>
      <c r="K134" s="111">
        <v>2806531</v>
      </c>
      <c r="L134" s="111">
        <v>51137</v>
      </c>
      <c r="M134" s="111">
        <v>52250</v>
      </c>
      <c r="N134" s="214">
        <v>18940224.27</v>
      </c>
      <c r="O134" s="214">
        <f t="shared" si="63"/>
        <v>22105796</v>
      </c>
      <c r="P134" s="214">
        <v>22959787</v>
      </c>
      <c r="Q134" s="214">
        <f t="shared" si="64"/>
        <v>25968768</v>
      </c>
      <c r="R134" s="214">
        <v>27970511</v>
      </c>
      <c r="S134" s="214">
        <f t="shared" si="69"/>
        <v>6682.613580151955</v>
      </c>
      <c r="T134" s="214">
        <f t="shared" si="68"/>
        <v>7799.494753480626</v>
      </c>
      <c r="U134" s="214">
        <v>30206798</v>
      </c>
      <c r="V134" s="214">
        <f t="shared" si="56"/>
        <v>8107.192127758669</v>
      </c>
      <c r="W134" s="214">
        <f t="shared" si="57"/>
        <v>9162.454101759931</v>
      </c>
      <c r="X134" s="214">
        <f t="shared" si="58"/>
        <v>9856.959002213458</v>
      </c>
      <c r="Y134" s="214">
        <f t="shared" si="59"/>
        <v>42906.518066284574</v>
      </c>
      <c r="Z134" s="214">
        <f t="shared" si="60"/>
        <v>45021.987780040734</v>
      </c>
      <c r="AA134" s="214">
        <f t="shared" si="65"/>
        <v>10763.037358219097</v>
      </c>
      <c r="AB134" s="214">
        <f t="shared" si="61"/>
        <v>46120.660077939814</v>
      </c>
      <c r="AC134" s="214">
        <f t="shared" si="62"/>
        <v>49387.181925373705</v>
      </c>
      <c r="AD134" s="214">
        <f t="shared" si="66"/>
        <v>54697.20750141775</v>
      </c>
      <c r="AE134" s="214">
        <f t="shared" si="67"/>
        <v>57812.05358851674</v>
      </c>
    </row>
    <row r="135" spans="1:31" ht="12.75">
      <c r="A135" s="5" t="s">
        <v>329</v>
      </c>
      <c r="B135" s="6">
        <v>2311140</v>
      </c>
      <c r="C135" s="212">
        <v>2267763</v>
      </c>
      <c r="D135" s="191">
        <v>2249882</v>
      </c>
      <c r="E135" s="212">
        <v>2235025</v>
      </c>
      <c r="F135" s="342">
        <v>2221222</v>
      </c>
      <c r="G135" s="215">
        <v>36224</v>
      </c>
      <c r="H135" s="30">
        <v>38565</v>
      </c>
      <c r="I135" s="11">
        <v>38710</v>
      </c>
      <c r="J135" s="111">
        <v>40454</v>
      </c>
      <c r="K135" s="111">
        <v>2170460</v>
      </c>
      <c r="L135" s="111">
        <v>39885</v>
      </c>
      <c r="M135" s="111">
        <v>39983</v>
      </c>
      <c r="N135" s="214">
        <v>16589791</v>
      </c>
      <c r="O135" s="214">
        <f t="shared" si="63"/>
        <v>19580950.71</v>
      </c>
      <c r="P135" s="214">
        <v>20608833.26</v>
      </c>
      <c r="Q135" s="214">
        <f t="shared" si="64"/>
        <v>22569238.23</v>
      </c>
      <c r="R135" s="214">
        <v>22899830</v>
      </c>
      <c r="S135" s="214">
        <f t="shared" si="69"/>
        <v>7178.18522460777</v>
      </c>
      <c r="T135" s="214">
        <f t="shared" si="68"/>
        <v>8634.478430947149</v>
      </c>
      <c r="U135" s="214">
        <v>24467234</v>
      </c>
      <c r="V135" s="214">
        <f t="shared" si="56"/>
        <v>9159.961837998615</v>
      </c>
      <c r="W135" s="214">
        <f t="shared" si="57"/>
        <v>10097.98021498641</v>
      </c>
      <c r="X135" s="214">
        <f t="shared" si="58"/>
        <v>10309.56383468199</v>
      </c>
      <c r="Y135" s="214">
        <f t="shared" si="59"/>
        <v>45797.78875883392</v>
      </c>
      <c r="Z135" s="214">
        <f t="shared" si="60"/>
        <v>50773.89008168028</v>
      </c>
      <c r="AA135" s="214">
        <f t="shared" si="65"/>
        <v>11272.833408586199</v>
      </c>
      <c r="AB135" s="214">
        <f t="shared" si="61"/>
        <v>53239.04226298115</v>
      </c>
      <c r="AC135" s="214">
        <f t="shared" si="62"/>
        <v>55789.88043209572</v>
      </c>
      <c r="AD135" s="214">
        <f t="shared" si="66"/>
        <v>57414.64209602608</v>
      </c>
      <c r="AE135" s="214">
        <f t="shared" si="67"/>
        <v>61194.09248930796</v>
      </c>
    </row>
    <row r="136" spans="1:31" ht="12.75">
      <c r="A136" s="17"/>
      <c r="B136" s="17"/>
      <c r="C136" s="216"/>
      <c r="D136" s="216"/>
      <c r="E136" s="216"/>
      <c r="F136" s="216"/>
      <c r="G136" s="31"/>
      <c r="H136" s="213"/>
      <c r="I136" s="31"/>
      <c r="J136" s="111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31" ht="12.75">
      <c r="A137" s="79" t="s">
        <v>100</v>
      </c>
      <c r="B137" s="114">
        <f aca="true" t="shared" si="70" ref="B137:P137">SUM(B120:B136)</f>
        <v>80560724</v>
      </c>
      <c r="C137" s="212">
        <f t="shared" si="70"/>
        <v>82002356</v>
      </c>
      <c r="D137" s="212">
        <f t="shared" si="70"/>
        <v>81802257</v>
      </c>
      <c r="E137" s="212">
        <f>SUM(E120:E136)</f>
        <v>81751602</v>
      </c>
      <c r="F137" s="212">
        <f>SUM(F120:F136)</f>
        <v>81843743</v>
      </c>
      <c r="G137" s="32">
        <f t="shared" si="70"/>
        <v>1202901</v>
      </c>
      <c r="H137" s="32">
        <f t="shared" si="70"/>
        <v>1273265</v>
      </c>
      <c r="I137" s="32">
        <f t="shared" si="70"/>
        <v>1291410</v>
      </c>
      <c r="J137" s="111">
        <f>SUM(J120:J136)</f>
        <v>1314051.0618701617</v>
      </c>
      <c r="K137" s="111">
        <f>SUM(K120:K135)</f>
        <v>80523746</v>
      </c>
      <c r="L137" s="111">
        <f>SUM(L120:L135)</f>
        <v>1319361</v>
      </c>
      <c r="M137" s="111">
        <f>SUM(M120:M135)</f>
        <v>1325013</v>
      </c>
      <c r="N137" s="214">
        <f t="shared" si="70"/>
        <v>490416792.39</v>
      </c>
      <c r="O137" s="214">
        <f t="shared" si="70"/>
        <v>614272655.48</v>
      </c>
      <c r="P137" s="214">
        <f t="shared" si="70"/>
        <v>688396692.28</v>
      </c>
      <c r="Q137" s="214">
        <f t="shared" si="64"/>
        <v>683716353.6799998</v>
      </c>
      <c r="R137" s="214">
        <f>SUM(R120:R136)</f>
        <v>743746783.0600001</v>
      </c>
      <c r="S137" s="214">
        <f>N137/B137*1000</f>
        <v>6087.5420184903</v>
      </c>
      <c r="T137" s="214">
        <f>O137/C137*1000</f>
        <v>7490.914718108831</v>
      </c>
      <c r="U137" s="214">
        <f>SUM(U120:U136)</f>
        <v>771620195.54</v>
      </c>
      <c r="V137" s="214">
        <f>P137/D137*1000</f>
        <v>8415.375290684216</v>
      </c>
      <c r="W137" s="214">
        <f>Q137/E137*1000</f>
        <v>8363.33890655745</v>
      </c>
      <c r="X137" s="214">
        <f>R137/F137*1000</f>
        <v>9087.399424779485</v>
      </c>
      <c r="Y137" s="214">
        <f>N137/G137*100</f>
        <v>40769.505752343706</v>
      </c>
      <c r="Z137" s="214">
        <f>O137/H137*100</f>
        <v>48243.8970269347</v>
      </c>
      <c r="AA137" s="214">
        <f>U137/K137*1000</f>
        <v>9582.517379904308</v>
      </c>
      <c r="AB137" s="214">
        <f>P137/I137*100</f>
        <v>53305.82017175026</v>
      </c>
      <c r="AC137" s="214">
        <f>Q137/J137*100</f>
        <v>52031.186117450605</v>
      </c>
      <c r="AD137" s="214">
        <f>R137/L137*100</f>
        <v>56371.74231010315</v>
      </c>
      <c r="AE137" s="214">
        <f>U137/M137*100</f>
        <v>58234.91509441794</v>
      </c>
    </row>
    <row r="138" spans="1:31" ht="12.75">
      <c r="A138" s="4"/>
      <c r="B138" s="115" t="s">
        <v>217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8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</row>
    <row r="139" spans="1:31" ht="12.75">
      <c r="A139" t="s">
        <v>342</v>
      </c>
      <c r="B139" s="115" t="s">
        <v>22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8"/>
      <c r="O139" s="214">
        <v>54485560.67999983</v>
      </c>
      <c r="P139" s="214">
        <f>P137-O137</f>
        <v>74124036.79999995</v>
      </c>
      <c r="Q139" s="214">
        <f>Q137-P137</f>
        <v>-4680338.600000143</v>
      </c>
      <c r="R139" s="214">
        <f>R137-Q137</f>
        <v>60030429.38000023</v>
      </c>
      <c r="S139" s="216"/>
      <c r="T139" s="214">
        <v>532.4744102736586</v>
      </c>
      <c r="U139" s="214">
        <f>U137-R137</f>
        <v>27873412.4799999</v>
      </c>
      <c r="V139" s="214">
        <f>V137-T137</f>
        <v>924.4605725753854</v>
      </c>
      <c r="W139" s="214">
        <f>W137-V137</f>
        <v>-52.03638412676628</v>
      </c>
      <c r="X139" s="214">
        <f>X137-W137</f>
        <v>724.0605182220352</v>
      </c>
      <c r="Y139" s="216"/>
      <c r="Z139" s="214">
        <v>111.00009716641944</v>
      </c>
      <c r="AA139" s="214">
        <f>AA137-X137</f>
        <v>495.1179551248224</v>
      </c>
      <c r="AB139" s="214">
        <f>AB137-Z137</f>
        <v>5061.923144815562</v>
      </c>
      <c r="AC139" s="214">
        <f>AC137-AB137</f>
        <v>-1274.634054299655</v>
      </c>
      <c r="AD139" s="214">
        <f>AD137-AC137</f>
        <v>4340.556192652548</v>
      </c>
      <c r="AE139" s="214">
        <f>AE137-AD137</f>
        <v>1863.1727843147892</v>
      </c>
    </row>
    <row r="140" spans="1:31" ht="12.75">
      <c r="A140" t="s">
        <v>343</v>
      </c>
      <c r="B140" s="115" t="s">
        <v>177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8"/>
      <c r="O140" s="219">
        <v>0.09733264876259135</v>
      </c>
      <c r="P140" s="219">
        <f>P139/O137</f>
        <v>0.12066960190842052</v>
      </c>
      <c r="Q140" s="219">
        <f>Q139/P137</f>
        <v>-0.006798897572413744</v>
      </c>
      <c r="R140" s="219">
        <f>R139/Q137</f>
        <v>0.08780019529574733</v>
      </c>
      <c r="S140" s="216"/>
      <c r="T140" s="219">
        <v>0.0765220921237328</v>
      </c>
      <c r="U140" s="219">
        <f>U139/R137</f>
        <v>0.03747701921522298</v>
      </c>
      <c r="V140" s="219">
        <f>V139/T137</f>
        <v>0.12341090605938393</v>
      </c>
      <c r="W140" s="219">
        <f>W139/V137</f>
        <v>-0.0061834894261186815</v>
      </c>
      <c r="X140" s="219">
        <f>X139/W137</f>
        <v>0.08657553236953251</v>
      </c>
      <c r="Y140" s="216"/>
      <c r="Z140" s="219">
        <v>0.019410382458574425</v>
      </c>
      <c r="AA140" s="219">
        <f>AA139/X137</f>
        <v>0.054484009338770414</v>
      </c>
      <c r="AB140" s="219">
        <f>AB139/Z137</f>
        <v>0.10492359566204772</v>
      </c>
      <c r="AC140" s="219">
        <f>AC139/AB137</f>
        <v>-0.02391172390168297</v>
      </c>
      <c r="AD140" s="219">
        <f>AD139/AC137</f>
        <v>0.08342220342343455</v>
      </c>
      <c r="AE140" s="219">
        <f>AE139/AD137</f>
        <v>0.03305153802175216</v>
      </c>
    </row>
    <row r="143" ht="12.75">
      <c r="A143" t="s">
        <v>23</v>
      </c>
    </row>
    <row r="146" spans="1:29" ht="18">
      <c r="A146" s="301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</row>
    <row r="147" spans="1:29" ht="18">
      <c r="A147" s="301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</row>
    <row r="148" spans="1:29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1:29" ht="12.75">
      <c r="A149" s="302"/>
      <c r="B149" s="90"/>
      <c r="C149" s="303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90"/>
      <c r="O149" s="299"/>
      <c r="P149" s="299"/>
      <c r="Q149" s="299"/>
      <c r="R149" s="29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</row>
    <row r="150" spans="1:29" ht="12.75">
      <c r="A150" s="304"/>
      <c r="B150" s="90"/>
      <c r="C150" s="305"/>
      <c r="D150" s="298"/>
      <c r="E150" s="298"/>
      <c r="F150" s="298"/>
      <c r="G150" s="90"/>
      <c r="H150" s="298"/>
      <c r="I150" s="298"/>
      <c r="J150" s="298"/>
      <c r="K150" s="298"/>
      <c r="L150" s="298"/>
      <c r="M150" s="298"/>
      <c r="N150" s="90"/>
      <c r="O150" s="300"/>
      <c r="P150" s="300"/>
      <c r="Q150" s="300"/>
      <c r="R150" s="30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</row>
    <row r="151" spans="1:29" ht="12.75">
      <c r="A151" s="304"/>
      <c r="B151" s="90"/>
      <c r="C151" s="305"/>
      <c r="D151" s="298"/>
      <c r="E151" s="298"/>
      <c r="F151" s="298"/>
      <c r="G151" s="90"/>
      <c r="H151" s="298"/>
      <c r="I151" s="298"/>
      <c r="J151" s="298"/>
      <c r="K151" s="298"/>
      <c r="L151" s="298"/>
      <c r="M151" s="298"/>
      <c r="N151" s="90"/>
      <c r="O151" s="300"/>
      <c r="P151" s="300"/>
      <c r="Q151" s="300"/>
      <c r="R151" s="30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</row>
    <row r="152" spans="1:29" ht="12.75">
      <c r="A152" s="304"/>
      <c r="B152" s="90"/>
      <c r="C152" s="305"/>
      <c r="D152" s="298"/>
      <c r="E152" s="298"/>
      <c r="F152" s="298"/>
      <c r="G152" s="90"/>
      <c r="H152" s="298"/>
      <c r="I152" s="298"/>
      <c r="J152" s="298"/>
      <c r="K152" s="298"/>
      <c r="L152" s="298"/>
      <c r="M152" s="298"/>
      <c r="N152" s="90"/>
      <c r="O152" s="300"/>
      <c r="P152" s="300"/>
      <c r="Q152" s="300"/>
      <c r="R152" s="30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</row>
    <row r="153" spans="1:29" ht="12.75">
      <c r="A153" s="304"/>
      <c r="B153" s="90"/>
      <c r="C153" s="305"/>
      <c r="D153" s="298"/>
      <c r="E153" s="298"/>
      <c r="F153" s="298"/>
      <c r="G153" s="90"/>
      <c r="H153" s="298"/>
      <c r="I153" s="298"/>
      <c r="J153" s="298"/>
      <c r="K153" s="298"/>
      <c r="L153" s="298"/>
      <c r="M153" s="298"/>
      <c r="N153" s="90"/>
      <c r="O153" s="300"/>
      <c r="P153" s="300"/>
      <c r="Q153" s="300"/>
      <c r="R153" s="30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</row>
    <row r="154" spans="1:29" ht="12.75">
      <c r="A154" s="304"/>
      <c r="B154" s="90"/>
      <c r="C154" s="305"/>
      <c r="D154" s="298"/>
      <c r="E154" s="298"/>
      <c r="F154" s="298"/>
      <c r="G154" s="90"/>
      <c r="H154" s="298"/>
      <c r="I154" s="298"/>
      <c r="J154" s="298"/>
      <c r="K154" s="298"/>
      <c r="L154" s="298"/>
      <c r="M154" s="298"/>
      <c r="N154" s="90"/>
      <c r="O154" s="300"/>
      <c r="P154" s="300"/>
      <c r="Q154" s="300"/>
      <c r="R154" s="30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</row>
    <row r="155" spans="1:29" ht="12.75">
      <c r="A155" s="304"/>
      <c r="B155" s="90"/>
      <c r="C155" s="305"/>
      <c r="D155" s="298"/>
      <c r="E155" s="298"/>
      <c r="F155" s="298"/>
      <c r="G155" s="90"/>
      <c r="H155" s="298"/>
      <c r="I155" s="298"/>
      <c r="J155" s="298"/>
      <c r="K155" s="298"/>
      <c r="L155" s="298"/>
      <c r="M155" s="298"/>
      <c r="N155" s="90"/>
      <c r="O155" s="300"/>
      <c r="P155" s="300"/>
      <c r="Q155" s="300"/>
      <c r="R155" s="30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</row>
    <row r="156" spans="1:29" ht="12.75">
      <c r="A156" s="304"/>
      <c r="B156" s="90"/>
      <c r="C156" s="305"/>
      <c r="D156" s="298"/>
      <c r="E156" s="298"/>
      <c r="F156" s="298"/>
      <c r="G156" s="90"/>
      <c r="H156" s="298"/>
      <c r="I156" s="298"/>
      <c r="J156" s="298"/>
      <c r="K156" s="298"/>
      <c r="L156" s="298"/>
      <c r="M156" s="298"/>
      <c r="N156" s="90"/>
      <c r="O156" s="300"/>
      <c r="P156" s="300"/>
      <c r="Q156" s="300"/>
      <c r="R156" s="30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</row>
    <row r="157" spans="1:29" ht="12.75">
      <c r="A157" s="304"/>
      <c r="B157" s="90"/>
      <c r="C157" s="305"/>
      <c r="D157" s="298"/>
      <c r="E157" s="298"/>
      <c r="F157" s="298"/>
      <c r="G157" s="90"/>
      <c r="H157" s="298"/>
      <c r="I157" s="298"/>
      <c r="J157" s="298"/>
      <c r="K157" s="298"/>
      <c r="L157" s="298"/>
      <c r="M157" s="298"/>
      <c r="N157" s="90"/>
      <c r="O157" s="300"/>
      <c r="P157" s="300"/>
      <c r="Q157" s="300"/>
      <c r="R157" s="30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</row>
    <row r="158" spans="1:29" ht="12.75">
      <c r="A158" s="304"/>
      <c r="B158" s="90"/>
      <c r="C158" s="305"/>
      <c r="D158" s="298"/>
      <c r="E158" s="298"/>
      <c r="F158" s="298"/>
      <c r="G158" s="90"/>
      <c r="H158" s="298"/>
      <c r="I158" s="298"/>
      <c r="J158" s="298"/>
      <c r="K158" s="298"/>
      <c r="L158" s="298"/>
      <c r="M158" s="298"/>
      <c r="N158" s="90"/>
      <c r="O158" s="300"/>
      <c r="P158" s="300"/>
      <c r="Q158" s="300"/>
      <c r="R158" s="30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</row>
    <row r="159" spans="1:29" ht="12.75">
      <c r="A159" s="304"/>
      <c r="B159" s="90"/>
      <c r="C159" s="305"/>
      <c r="D159" s="298"/>
      <c r="E159" s="298"/>
      <c r="F159" s="298"/>
      <c r="G159" s="90"/>
      <c r="H159" s="298"/>
      <c r="I159" s="298"/>
      <c r="J159" s="298"/>
      <c r="K159" s="298"/>
      <c r="L159" s="298"/>
      <c r="M159" s="298"/>
      <c r="N159" s="90"/>
      <c r="O159" s="300"/>
      <c r="P159" s="300"/>
      <c r="Q159" s="300"/>
      <c r="R159" s="30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</row>
    <row r="160" spans="1:29" ht="12.75">
      <c r="A160" s="304"/>
      <c r="B160" s="90"/>
      <c r="C160" s="305"/>
      <c r="D160" s="298"/>
      <c r="E160" s="298"/>
      <c r="F160" s="298"/>
      <c r="G160" s="90"/>
      <c r="H160" s="298"/>
      <c r="I160" s="298"/>
      <c r="J160" s="298"/>
      <c r="K160" s="298"/>
      <c r="L160" s="298"/>
      <c r="M160" s="298"/>
      <c r="N160" s="90"/>
      <c r="O160" s="300"/>
      <c r="P160" s="300"/>
      <c r="Q160" s="300"/>
      <c r="R160" s="30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</row>
    <row r="161" spans="1:29" ht="12.75">
      <c r="A161" s="304"/>
      <c r="B161" s="90"/>
      <c r="C161" s="305"/>
      <c r="D161" s="298"/>
      <c r="E161" s="298"/>
      <c r="F161" s="298"/>
      <c r="G161" s="90"/>
      <c r="H161" s="298"/>
      <c r="I161" s="298"/>
      <c r="J161" s="298"/>
      <c r="K161" s="298"/>
      <c r="L161" s="298"/>
      <c r="M161" s="298"/>
      <c r="N161" s="90"/>
      <c r="O161" s="300"/>
      <c r="P161" s="300"/>
      <c r="Q161" s="300"/>
      <c r="R161" s="30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</row>
    <row r="162" spans="1:29" ht="12.75">
      <c r="A162" s="304"/>
      <c r="B162" s="90"/>
      <c r="C162" s="305"/>
      <c r="D162" s="298"/>
      <c r="E162" s="298"/>
      <c r="F162" s="298"/>
      <c r="G162" s="90"/>
      <c r="H162" s="298"/>
      <c r="I162" s="298"/>
      <c r="J162" s="298"/>
      <c r="K162" s="298"/>
      <c r="L162" s="298"/>
      <c r="M162" s="298"/>
      <c r="N162" s="90"/>
      <c r="O162" s="300"/>
      <c r="P162" s="300"/>
      <c r="Q162" s="300"/>
      <c r="R162" s="30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</row>
    <row r="163" spans="1:29" ht="12.75">
      <c r="A163" s="304"/>
      <c r="B163" s="90"/>
      <c r="C163" s="305"/>
      <c r="D163" s="298"/>
      <c r="E163" s="298"/>
      <c r="F163" s="298"/>
      <c r="G163" s="90"/>
      <c r="H163" s="298"/>
      <c r="I163" s="298"/>
      <c r="J163" s="298"/>
      <c r="K163" s="298"/>
      <c r="L163" s="298"/>
      <c r="M163" s="298"/>
      <c r="N163" s="90"/>
      <c r="O163" s="300"/>
      <c r="P163" s="300"/>
      <c r="Q163" s="300"/>
      <c r="R163" s="30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</row>
    <row r="164" spans="1:29" ht="12.75">
      <c r="A164" s="304"/>
      <c r="B164" s="90"/>
      <c r="C164" s="305"/>
      <c r="D164" s="298"/>
      <c r="E164" s="298"/>
      <c r="F164" s="298"/>
      <c r="G164" s="90"/>
      <c r="H164" s="298"/>
      <c r="I164" s="298"/>
      <c r="J164" s="298"/>
      <c r="K164" s="298"/>
      <c r="L164" s="298"/>
      <c r="M164" s="298"/>
      <c r="N164" s="90"/>
      <c r="O164" s="300"/>
      <c r="P164" s="300"/>
      <c r="Q164" s="300"/>
      <c r="R164" s="30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</row>
    <row r="165" spans="1:29" ht="12.75">
      <c r="A165" s="304"/>
      <c r="B165" s="90"/>
      <c r="C165" s="305"/>
      <c r="D165" s="298"/>
      <c r="E165" s="298"/>
      <c r="F165" s="298"/>
      <c r="G165" s="90"/>
      <c r="H165" s="298"/>
      <c r="I165" s="298"/>
      <c r="J165" s="298"/>
      <c r="K165" s="298"/>
      <c r="L165" s="298"/>
      <c r="M165" s="298"/>
      <c r="N165" s="90"/>
      <c r="O165" s="300"/>
      <c r="P165" s="300"/>
      <c r="Q165" s="300"/>
      <c r="R165" s="30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</row>
    <row r="166" spans="1:29" ht="12.75">
      <c r="A166" s="306"/>
      <c r="B166" s="90"/>
      <c r="C166" s="305"/>
      <c r="D166" s="298"/>
      <c r="E166" s="298"/>
      <c r="F166" s="298"/>
      <c r="G166" s="90"/>
      <c r="H166" s="298"/>
      <c r="I166" s="298"/>
      <c r="J166" s="298"/>
      <c r="K166" s="298"/>
      <c r="L166" s="298"/>
      <c r="M166" s="298"/>
      <c r="N166" s="90"/>
      <c r="O166" s="300"/>
      <c r="P166" s="300"/>
      <c r="Q166" s="300"/>
      <c r="R166" s="30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</row>
    <row r="167" spans="1:29" ht="12.75">
      <c r="A167" s="307"/>
      <c r="B167" s="90"/>
      <c r="C167" s="305"/>
      <c r="D167" s="298"/>
      <c r="E167" s="298"/>
      <c r="F167" s="298"/>
      <c r="G167" s="90"/>
      <c r="H167" s="298"/>
      <c r="I167" s="298"/>
      <c r="J167" s="298"/>
      <c r="K167" s="298"/>
      <c r="L167" s="298"/>
      <c r="M167" s="298"/>
      <c r="N167" s="90"/>
      <c r="O167" s="300"/>
      <c r="P167" s="300"/>
      <c r="Q167" s="300"/>
      <c r="R167" s="30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</row>
    <row r="168" spans="1:29" ht="12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132"/>
      <c r="P168" s="132"/>
      <c r="Q168" s="132"/>
      <c r="R168" s="132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</row>
    <row r="169" spans="1:29" ht="12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132"/>
      <c r="P169" s="132"/>
      <c r="Q169" s="132"/>
      <c r="R169" s="132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</row>
    <row r="170" spans="1:29" ht="12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132"/>
      <c r="P170" s="132"/>
      <c r="Q170" s="132"/>
      <c r="R170" s="132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</row>
    <row r="171" spans="1:29" ht="12.7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</row>
    <row r="172" spans="1:29" ht="12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1:29" ht="12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</row>
    <row r="174" spans="1:29" ht="12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</row>
    <row r="175" spans="1:29" ht="12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</row>
    <row r="176" spans="1:29" ht="12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</row>
    <row r="177" spans="1:29" ht="12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</row>
    <row r="178" spans="1:29" ht="12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rowBreaks count="6" manualBreakCount="6">
    <brk id="30" max="255" man="1"/>
    <brk id="59" max="255" man="1"/>
    <brk id="88" max="255" man="1"/>
    <brk id="116" max="255" man="1"/>
    <brk id="145" max="15" man="1"/>
    <brk id="1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SheetLayoutView="150" zoomScalePageLayoutView="0" workbookViewId="0" topLeftCell="A1">
      <selection activeCell="A248" sqref="A248"/>
    </sheetView>
  </sheetViews>
  <sheetFormatPr defaultColWidth="11.421875" defaultRowHeight="15" customHeight="1"/>
  <cols>
    <col min="1" max="1" width="18.421875" style="0" customWidth="1"/>
    <col min="2" max="2" width="11.00390625" style="0" bestFit="1" customWidth="1"/>
    <col min="3" max="5" width="11.00390625" style="0" customWidth="1"/>
    <col min="6" max="6" width="10.28125" style="0" customWidth="1"/>
    <col min="7" max="7" width="9.421875" style="0" customWidth="1"/>
    <col min="8" max="8" width="12.421875" style="0" customWidth="1"/>
    <col min="9" max="9" width="11.7109375" style="0" bestFit="1" customWidth="1"/>
    <col min="10" max="11" width="11.00390625" style="0" bestFit="1" customWidth="1"/>
    <col min="12" max="12" width="3.8515625" style="0" customWidth="1"/>
  </cols>
  <sheetData>
    <row r="1" ht="15" customHeight="1">
      <c r="A1" s="21" t="s">
        <v>498</v>
      </c>
    </row>
    <row r="3" spans="1:11" ht="15" customHeight="1">
      <c r="A3" s="21" t="s">
        <v>222</v>
      </c>
      <c r="B3" s="21"/>
      <c r="C3" s="21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3" t="s">
        <v>190</v>
      </c>
      <c r="B4" s="78" t="s">
        <v>57</v>
      </c>
      <c r="C4" s="78" t="s">
        <v>196</v>
      </c>
      <c r="D4" s="16" t="s">
        <v>223</v>
      </c>
      <c r="E4" s="22" t="s">
        <v>224</v>
      </c>
      <c r="F4" s="22" t="s">
        <v>225</v>
      </c>
      <c r="G4" s="16" t="s">
        <v>226</v>
      </c>
      <c r="H4" s="16" t="s">
        <v>305</v>
      </c>
      <c r="I4" s="16" t="s">
        <v>227</v>
      </c>
      <c r="J4" s="16" t="s">
        <v>228</v>
      </c>
      <c r="K4" s="16" t="s">
        <v>229</v>
      </c>
    </row>
    <row r="5" spans="1:11" ht="15" customHeight="1">
      <c r="A5" s="17" t="s">
        <v>122</v>
      </c>
      <c r="B5" s="6">
        <v>10661320</v>
      </c>
      <c r="C5" s="7">
        <v>88345</v>
      </c>
      <c r="D5" s="23">
        <v>82</v>
      </c>
      <c r="E5" s="24">
        <f>B5/D5</f>
        <v>130016.09756097561</v>
      </c>
      <c r="F5" s="24">
        <f>C5/D5</f>
        <v>1077.378048780488</v>
      </c>
      <c r="G5" s="12">
        <v>60</v>
      </c>
      <c r="H5" s="25">
        <v>1132013</v>
      </c>
      <c r="I5" s="34">
        <f>H5/G5</f>
        <v>18866.883333333335</v>
      </c>
      <c r="J5" s="34">
        <f>I5/B5*1000</f>
        <v>1.7696573532483157</v>
      </c>
      <c r="K5" s="34">
        <f>H5/C5</f>
        <v>12.813549153885337</v>
      </c>
    </row>
    <row r="6" spans="1:11" ht="15" customHeight="1">
      <c r="A6" s="17" t="s">
        <v>318</v>
      </c>
      <c r="B6" s="6">
        <v>12387351</v>
      </c>
      <c r="C6" s="8">
        <v>157688</v>
      </c>
      <c r="D6" s="23">
        <v>143</v>
      </c>
      <c r="E6" s="24">
        <f aca="true" t="shared" si="0" ref="E6:E22">B6/D6</f>
        <v>86624.83216783217</v>
      </c>
      <c r="F6" s="24">
        <f aca="true" t="shared" si="1" ref="F6:F22">C6/D6</f>
        <v>1102.7132867132866</v>
      </c>
      <c r="G6" s="12">
        <v>108</v>
      </c>
      <c r="H6" s="25">
        <v>365000</v>
      </c>
      <c r="I6" s="34">
        <f aca="true" t="shared" si="2" ref="I6:I18">H6/G6</f>
        <v>3379.6296296296296</v>
      </c>
      <c r="J6" s="34">
        <f aca="true" t="shared" si="3" ref="J6:J22">I6/B6*1000</f>
        <v>0.27282908425131647</v>
      </c>
      <c r="K6" s="34">
        <f aca="true" t="shared" si="4" ref="K6:K22">H6/C6</f>
        <v>2.3146973770990815</v>
      </c>
    </row>
    <row r="7" spans="1:11" ht="15" customHeight="1">
      <c r="A7" s="17" t="s">
        <v>319</v>
      </c>
      <c r="B7" s="6">
        <v>3392425</v>
      </c>
      <c r="C7" s="8">
        <v>56638</v>
      </c>
      <c r="D7" s="23">
        <v>13</v>
      </c>
      <c r="E7" s="24">
        <f t="shared" si="0"/>
        <v>260955.76923076922</v>
      </c>
      <c r="F7" s="24">
        <f t="shared" si="1"/>
        <v>4356.7692307692305</v>
      </c>
      <c r="G7" s="12">
        <v>9</v>
      </c>
      <c r="H7" s="25">
        <v>777037</v>
      </c>
      <c r="I7" s="34">
        <f t="shared" si="2"/>
        <v>86337.44444444444</v>
      </c>
      <c r="J7" s="34">
        <f t="shared" si="3"/>
        <v>25.450067265877486</v>
      </c>
      <c r="K7" s="34">
        <f t="shared" si="4"/>
        <v>13.719358028178961</v>
      </c>
    </row>
    <row r="8" spans="1:11" ht="15" customHeight="1">
      <c r="A8" s="17" t="s">
        <v>320</v>
      </c>
      <c r="B8" s="6">
        <v>2582379</v>
      </c>
      <c r="C8" s="8">
        <v>40130</v>
      </c>
      <c r="D8" s="23">
        <v>40</v>
      </c>
      <c r="E8" s="24">
        <f t="shared" si="0"/>
        <v>64559.475</v>
      </c>
      <c r="F8" s="24">
        <f t="shared" si="1"/>
        <v>1003.25</v>
      </c>
      <c r="G8" s="12">
        <v>0</v>
      </c>
      <c r="H8" s="25">
        <v>0</v>
      </c>
      <c r="I8" s="34">
        <v>0</v>
      </c>
      <c r="J8" s="34">
        <f t="shared" si="3"/>
        <v>0</v>
      </c>
      <c r="K8" s="34">
        <f t="shared" si="4"/>
        <v>0</v>
      </c>
    </row>
    <row r="9" spans="1:11" ht="15" customHeight="1">
      <c r="A9" s="17" t="s">
        <v>321</v>
      </c>
      <c r="B9" s="6">
        <v>662098</v>
      </c>
      <c r="C9" s="8">
        <v>7520</v>
      </c>
      <c r="D9" s="23">
        <v>5</v>
      </c>
      <c r="E9" s="24">
        <f t="shared" si="0"/>
        <v>132419.6</v>
      </c>
      <c r="F9" s="24">
        <f t="shared" si="1"/>
        <v>1504</v>
      </c>
      <c r="G9" s="12">
        <v>4</v>
      </c>
      <c r="H9" s="25">
        <v>170820</v>
      </c>
      <c r="I9" s="34">
        <f t="shared" si="2"/>
        <v>42705</v>
      </c>
      <c r="J9" s="34">
        <f t="shared" si="3"/>
        <v>64.49951517751148</v>
      </c>
      <c r="K9" s="34">
        <f t="shared" si="4"/>
        <v>22.715425531914892</v>
      </c>
    </row>
    <row r="10" spans="1:11" ht="15" customHeight="1">
      <c r="A10" s="17" t="s">
        <v>322</v>
      </c>
      <c r="B10" s="6">
        <v>1728806</v>
      </c>
      <c r="C10" s="8">
        <v>19065</v>
      </c>
      <c r="D10" s="23">
        <v>8</v>
      </c>
      <c r="E10" s="24">
        <f t="shared" si="0"/>
        <v>216100.75</v>
      </c>
      <c r="F10" s="24">
        <f t="shared" si="1"/>
        <v>2383.125</v>
      </c>
      <c r="G10" s="12">
        <v>8</v>
      </c>
      <c r="H10" s="25">
        <v>891000</v>
      </c>
      <c r="I10" s="34">
        <f t="shared" si="2"/>
        <v>111375</v>
      </c>
      <c r="J10" s="34">
        <f t="shared" si="3"/>
        <v>64.42307581070405</v>
      </c>
      <c r="K10" s="34">
        <f t="shared" si="4"/>
        <v>46.734854445318646</v>
      </c>
    </row>
    <row r="11" spans="1:11" ht="15" customHeight="1">
      <c r="A11" s="17" t="s">
        <v>323</v>
      </c>
      <c r="B11" s="6">
        <v>6091618</v>
      </c>
      <c r="C11" s="8">
        <v>82189</v>
      </c>
      <c r="D11" s="23">
        <v>60</v>
      </c>
      <c r="E11" s="24">
        <f t="shared" si="0"/>
        <v>101526.96666666666</v>
      </c>
      <c r="F11" s="24">
        <f t="shared" si="1"/>
        <v>1369.8166666666666</v>
      </c>
      <c r="G11" s="12">
        <v>56</v>
      </c>
      <c r="H11" s="25">
        <v>724894</v>
      </c>
      <c r="I11" s="34">
        <f t="shared" si="2"/>
        <v>12944.535714285714</v>
      </c>
      <c r="J11" s="34">
        <f t="shared" si="3"/>
        <v>2.1249749597374152</v>
      </c>
      <c r="K11" s="34">
        <f t="shared" si="4"/>
        <v>8.819842071323412</v>
      </c>
    </row>
    <row r="12" spans="1:11" ht="15" customHeight="1">
      <c r="A12" s="17" t="s">
        <v>123</v>
      </c>
      <c r="B12" s="6">
        <v>1744624</v>
      </c>
      <c r="C12" s="8">
        <v>27619</v>
      </c>
      <c r="D12" s="23">
        <v>21</v>
      </c>
      <c r="E12" s="24">
        <f t="shared" si="0"/>
        <v>83077.33333333333</v>
      </c>
      <c r="F12" s="24">
        <f t="shared" si="1"/>
        <v>1315.1904761904761</v>
      </c>
      <c r="G12" s="12">
        <v>17</v>
      </c>
      <c r="H12" s="25">
        <v>203682</v>
      </c>
      <c r="I12" s="34">
        <f t="shared" si="2"/>
        <v>11981.29411764706</v>
      </c>
      <c r="J12" s="34">
        <f t="shared" si="3"/>
        <v>6.867550897870864</v>
      </c>
      <c r="K12" s="34">
        <f t="shared" si="4"/>
        <v>7.374705818458308</v>
      </c>
    </row>
    <row r="13" spans="1:11" ht="15" customHeight="1">
      <c r="A13" s="17" t="s">
        <v>324</v>
      </c>
      <c r="B13" s="6">
        <v>7980472</v>
      </c>
      <c r="C13" s="8">
        <v>119872</v>
      </c>
      <c r="D13" s="23">
        <v>61</v>
      </c>
      <c r="E13" s="24">
        <f t="shared" si="0"/>
        <v>130827.40983606558</v>
      </c>
      <c r="F13" s="24">
        <f t="shared" si="1"/>
        <v>1965.1147540983607</v>
      </c>
      <c r="G13" s="12">
        <v>44</v>
      </c>
      <c r="H13" s="25">
        <v>792740</v>
      </c>
      <c r="I13" s="34">
        <f t="shared" si="2"/>
        <v>18016.81818181818</v>
      </c>
      <c r="J13" s="34">
        <f t="shared" si="3"/>
        <v>2.2576131063197993</v>
      </c>
      <c r="K13" s="34">
        <f t="shared" si="4"/>
        <v>6.613220768820074</v>
      </c>
    </row>
    <row r="14" spans="1:11" ht="15" customHeight="1">
      <c r="A14" s="17" t="s">
        <v>124</v>
      </c>
      <c r="B14" s="6">
        <v>18076355</v>
      </c>
      <c r="C14" s="8">
        <v>250516</v>
      </c>
      <c r="D14" s="23">
        <v>241</v>
      </c>
      <c r="E14" s="24">
        <f t="shared" si="0"/>
        <v>75005.622406639</v>
      </c>
      <c r="F14" s="24">
        <f t="shared" si="1"/>
        <v>1039.4854771784233</v>
      </c>
      <c r="G14" s="12">
        <v>0</v>
      </c>
      <c r="H14" s="25">
        <v>0</v>
      </c>
      <c r="I14" s="34">
        <v>0</v>
      </c>
      <c r="J14" s="34">
        <f t="shared" si="3"/>
        <v>0</v>
      </c>
      <c r="K14" s="34">
        <f t="shared" si="4"/>
        <v>0</v>
      </c>
    </row>
    <row r="15" spans="1:11" ht="15" customHeight="1">
      <c r="A15" s="17" t="s">
        <v>325</v>
      </c>
      <c r="B15" s="6">
        <v>4057727</v>
      </c>
      <c r="C15" s="8">
        <v>58012</v>
      </c>
      <c r="D15" s="23">
        <v>112</v>
      </c>
      <c r="E15" s="24">
        <f t="shared" si="0"/>
        <v>36229.705357142855</v>
      </c>
      <c r="F15" s="24">
        <f t="shared" si="1"/>
        <v>517.9642857142857</v>
      </c>
      <c r="G15" s="12">
        <v>103</v>
      </c>
      <c r="H15" s="25">
        <v>4620580</v>
      </c>
      <c r="I15" s="34">
        <f t="shared" si="2"/>
        <v>44860</v>
      </c>
      <c r="J15" s="34">
        <f t="shared" si="3"/>
        <v>11.055450502214663</v>
      </c>
      <c r="K15" s="34">
        <f t="shared" si="4"/>
        <v>79.64869337378474</v>
      </c>
    </row>
    <row r="16" spans="1:11" ht="15" customHeight="1">
      <c r="A16" s="17" t="s">
        <v>326</v>
      </c>
      <c r="B16" s="6">
        <v>1064988</v>
      </c>
      <c r="C16" s="8">
        <v>19331</v>
      </c>
      <c r="D16" s="23">
        <v>13</v>
      </c>
      <c r="E16" s="24">
        <f t="shared" si="0"/>
        <v>81922.15384615384</v>
      </c>
      <c r="F16" s="24">
        <f t="shared" si="1"/>
        <v>1487</v>
      </c>
      <c r="G16" s="12">
        <v>11</v>
      </c>
      <c r="H16" s="25">
        <v>236000</v>
      </c>
      <c r="I16" s="34">
        <f t="shared" si="2"/>
        <v>21454.545454545456</v>
      </c>
      <c r="J16" s="34">
        <f t="shared" si="3"/>
        <v>20.145340092607103</v>
      </c>
      <c r="K16" s="34">
        <f t="shared" si="4"/>
        <v>12.20836997568672</v>
      </c>
    </row>
    <row r="17" spans="1:11" ht="15" customHeight="1">
      <c r="A17" s="17" t="s">
        <v>327</v>
      </c>
      <c r="B17" s="6">
        <v>4349059</v>
      </c>
      <c r="C17" s="10">
        <v>63509</v>
      </c>
      <c r="D17" s="23">
        <v>35</v>
      </c>
      <c r="E17" s="24">
        <f t="shared" si="0"/>
        <v>124258.82857142857</v>
      </c>
      <c r="F17" s="24">
        <f t="shared" si="1"/>
        <v>1814.5428571428572</v>
      </c>
      <c r="G17" s="12">
        <v>34</v>
      </c>
      <c r="H17" s="25">
        <v>430000</v>
      </c>
      <c r="I17" s="34">
        <f t="shared" si="2"/>
        <v>12647.058823529413</v>
      </c>
      <c r="J17" s="34">
        <f t="shared" si="3"/>
        <v>2.9079989081613773</v>
      </c>
      <c r="K17" s="34">
        <f t="shared" si="4"/>
        <v>6.7706939173975345</v>
      </c>
    </row>
    <row r="18" spans="1:11" ht="15" customHeight="1">
      <c r="A18" s="17" t="s">
        <v>125</v>
      </c>
      <c r="B18" s="6">
        <v>2548911</v>
      </c>
      <c r="C18" s="10">
        <v>39056</v>
      </c>
      <c r="D18" s="23">
        <v>29</v>
      </c>
      <c r="E18" s="24">
        <f t="shared" si="0"/>
        <v>87893.4827586207</v>
      </c>
      <c r="F18" s="24">
        <f t="shared" si="1"/>
        <v>1346.7586206896551</v>
      </c>
      <c r="G18" s="12">
        <v>25</v>
      </c>
      <c r="H18" s="25">
        <v>96134</v>
      </c>
      <c r="I18" s="34">
        <f t="shared" si="2"/>
        <v>3845.36</v>
      </c>
      <c r="J18" s="34">
        <f t="shared" si="3"/>
        <v>1.508628586874944</v>
      </c>
      <c r="K18" s="34">
        <f t="shared" si="4"/>
        <v>2.4614399836132734</v>
      </c>
    </row>
    <row r="19" spans="1:11" ht="15" customHeight="1">
      <c r="A19" s="17" t="s">
        <v>126</v>
      </c>
      <c r="B19" s="6">
        <v>2816507</v>
      </c>
      <c r="C19" s="10">
        <v>40504</v>
      </c>
      <c r="D19" s="23">
        <v>20</v>
      </c>
      <c r="E19" s="24">
        <f t="shared" si="0"/>
        <v>140825.35</v>
      </c>
      <c r="F19" s="24">
        <f t="shared" si="1"/>
        <v>2025.2</v>
      </c>
      <c r="G19" s="12">
        <v>20</v>
      </c>
      <c r="H19" s="25">
        <v>582736</v>
      </c>
      <c r="I19" s="34">
        <f>H19/G19</f>
        <v>29136.8</v>
      </c>
      <c r="J19" s="34">
        <f t="shared" si="3"/>
        <v>10.345012456919155</v>
      </c>
      <c r="K19" s="34">
        <f t="shared" si="4"/>
        <v>14.387122259529923</v>
      </c>
    </row>
    <row r="20" spans="1:11" ht="15" customHeight="1">
      <c r="A20" s="17" t="s">
        <v>329</v>
      </c>
      <c r="B20" s="6">
        <v>2392040</v>
      </c>
      <c r="C20" s="10">
        <v>30632</v>
      </c>
      <c r="D20" s="23">
        <v>19</v>
      </c>
      <c r="E20" s="24">
        <f t="shared" si="0"/>
        <v>125896.84210526316</v>
      </c>
      <c r="F20" s="24">
        <f t="shared" si="1"/>
        <v>1612.2105263157894</v>
      </c>
      <c r="G20" s="12">
        <v>16</v>
      </c>
      <c r="H20" s="25">
        <v>230000</v>
      </c>
      <c r="I20" s="34">
        <f>H20/G20</f>
        <v>14375</v>
      </c>
      <c r="J20" s="34">
        <f t="shared" si="3"/>
        <v>6.009514891055334</v>
      </c>
      <c r="K20" s="34">
        <f t="shared" si="4"/>
        <v>7.508487855837033</v>
      </c>
    </row>
    <row r="21" spans="1:11" ht="15" customHeight="1">
      <c r="A21" s="17"/>
      <c r="B21" s="26"/>
      <c r="C21" s="12"/>
      <c r="D21" s="23"/>
      <c r="E21" s="24"/>
      <c r="F21" s="24"/>
      <c r="G21" s="17"/>
      <c r="H21" s="25"/>
      <c r="I21" s="34"/>
      <c r="J21" s="34"/>
      <c r="K21" s="34"/>
    </row>
    <row r="22" spans="1:11" ht="15" customHeight="1">
      <c r="A22" s="79" t="s">
        <v>330</v>
      </c>
      <c r="B22" s="80">
        <f>SUM(B5:B21)</f>
        <v>82536680</v>
      </c>
      <c r="C22" s="13">
        <f>SUM(C5:C21)</f>
        <v>1100626</v>
      </c>
      <c r="D22" s="81">
        <f>SUM(D5:D21)</f>
        <v>902</v>
      </c>
      <c r="E22" s="24">
        <f t="shared" si="0"/>
        <v>91504.0798226164</v>
      </c>
      <c r="F22" s="24">
        <f t="shared" si="1"/>
        <v>1220.2062084257207</v>
      </c>
      <c r="G22" s="82">
        <f>SUM(G5:G21)</f>
        <v>515</v>
      </c>
      <c r="H22" s="25">
        <f>SUM(H5:H21)</f>
        <v>11252636</v>
      </c>
      <c r="I22" s="83">
        <f>H22/G22</f>
        <v>21849.778640776698</v>
      </c>
      <c r="J22" s="34">
        <f t="shared" si="3"/>
        <v>0.2647281019878277</v>
      </c>
      <c r="K22" s="34">
        <f t="shared" si="4"/>
        <v>10.22385079036839</v>
      </c>
    </row>
    <row r="24" spans="1:3" ht="15" customHeight="1">
      <c r="A24" s="21" t="s">
        <v>127</v>
      </c>
      <c r="B24" s="21"/>
      <c r="C24" s="21"/>
    </row>
    <row r="25" spans="1:11" ht="15" customHeight="1">
      <c r="A25" s="3" t="s">
        <v>190</v>
      </c>
      <c r="B25" s="84" t="s">
        <v>56</v>
      </c>
      <c r="C25" s="85" t="s">
        <v>315</v>
      </c>
      <c r="D25" s="16" t="s">
        <v>128</v>
      </c>
      <c r="E25" s="22" t="s">
        <v>129</v>
      </c>
      <c r="F25" s="22" t="s">
        <v>130</v>
      </c>
      <c r="G25" s="16" t="s">
        <v>37</v>
      </c>
      <c r="H25" s="16" t="s">
        <v>202</v>
      </c>
      <c r="I25" s="16" t="s">
        <v>227</v>
      </c>
      <c r="J25" s="16" t="s">
        <v>38</v>
      </c>
      <c r="K25" s="16" t="s">
        <v>39</v>
      </c>
    </row>
    <row r="26" spans="1:11" ht="15" customHeight="1">
      <c r="A26" s="17" t="s">
        <v>122</v>
      </c>
      <c r="B26" s="26">
        <v>10717419</v>
      </c>
      <c r="C26" s="27">
        <v>89671</v>
      </c>
      <c r="D26" s="23">
        <v>82</v>
      </c>
      <c r="E26" s="24">
        <f aca="true" t="shared" si="5" ref="E26:E41">B26/D26</f>
        <v>130700.23170731707</v>
      </c>
      <c r="F26" s="24">
        <f>C26/D26</f>
        <v>1093.5487804878048</v>
      </c>
      <c r="G26" s="12">
        <v>69</v>
      </c>
      <c r="H26" s="28">
        <v>1133738.49</v>
      </c>
      <c r="I26" s="34">
        <f>H26/G26</f>
        <v>16430.99260869565</v>
      </c>
      <c r="J26" s="34">
        <f>H26/B26*1000</f>
        <v>105.78465673498442</v>
      </c>
      <c r="K26" s="34">
        <f>H26/C26</f>
        <v>12.643312665187183</v>
      </c>
    </row>
    <row r="27" spans="1:11" ht="15" customHeight="1">
      <c r="A27" s="17" t="s">
        <v>318</v>
      </c>
      <c r="B27" s="26">
        <v>12443893</v>
      </c>
      <c r="C27" s="27">
        <v>165422</v>
      </c>
      <c r="D27" s="23">
        <v>132</v>
      </c>
      <c r="E27" s="24">
        <f t="shared" si="5"/>
        <v>94271.91666666667</v>
      </c>
      <c r="F27" s="24">
        <f aca="true" t="shared" si="6" ref="F27:F43">C27/D27</f>
        <v>1253.1969696969697</v>
      </c>
      <c r="G27" s="12">
        <v>0</v>
      </c>
      <c r="H27" s="28">
        <v>0</v>
      </c>
      <c r="I27" s="34">
        <v>0</v>
      </c>
      <c r="J27" s="34">
        <f aca="true" t="shared" si="7" ref="J27:J41">H27/B27*1000</f>
        <v>0</v>
      </c>
      <c r="K27" s="34">
        <f aca="true" t="shared" si="8" ref="K27:K43">H27/C27</f>
        <v>0</v>
      </c>
    </row>
    <row r="28" spans="1:11" ht="15" customHeight="1">
      <c r="A28" s="17" t="s">
        <v>319</v>
      </c>
      <c r="B28" s="26">
        <v>3387828</v>
      </c>
      <c r="C28" s="27">
        <v>58621</v>
      </c>
      <c r="D28" s="23">
        <v>12</v>
      </c>
      <c r="E28" s="24">
        <f t="shared" si="5"/>
        <v>282319</v>
      </c>
      <c r="F28" s="24">
        <f t="shared" si="6"/>
        <v>4885.083333333333</v>
      </c>
      <c r="G28" s="12">
        <v>12</v>
      </c>
      <c r="H28" s="28">
        <v>777037</v>
      </c>
      <c r="I28" s="34">
        <f aca="true" t="shared" si="9" ref="I28:I39">H28/G28</f>
        <v>64753.083333333336</v>
      </c>
      <c r="J28" s="34">
        <f t="shared" si="7"/>
        <v>229.3614079581372</v>
      </c>
      <c r="K28" s="34">
        <f t="shared" si="8"/>
        <v>13.255266883881204</v>
      </c>
    </row>
    <row r="29" spans="1:11" ht="15" customHeight="1">
      <c r="A29" s="17" t="s">
        <v>320</v>
      </c>
      <c r="B29" s="26">
        <v>2567704</v>
      </c>
      <c r="C29" s="27">
        <v>41409</v>
      </c>
      <c r="D29" s="23">
        <v>38</v>
      </c>
      <c r="E29" s="24">
        <f t="shared" si="5"/>
        <v>67571.15789473684</v>
      </c>
      <c r="F29" s="24">
        <f t="shared" si="6"/>
        <v>1089.7105263157894</v>
      </c>
      <c r="G29" s="12">
        <v>0</v>
      </c>
      <c r="H29" s="28">
        <v>0</v>
      </c>
      <c r="I29" s="34">
        <v>0</v>
      </c>
      <c r="J29" s="34">
        <f t="shared" si="7"/>
        <v>0</v>
      </c>
      <c r="K29" s="34">
        <f t="shared" si="8"/>
        <v>0</v>
      </c>
    </row>
    <row r="30" spans="1:11" ht="15" customHeight="1">
      <c r="A30" s="17" t="s">
        <v>321</v>
      </c>
      <c r="B30" s="26">
        <v>663213</v>
      </c>
      <c r="C30" s="27">
        <v>8185</v>
      </c>
      <c r="D30" s="23">
        <v>5</v>
      </c>
      <c r="E30" s="24">
        <f t="shared" si="5"/>
        <v>132642.6</v>
      </c>
      <c r="F30" s="24">
        <f t="shared" si="6"/>
        <v>1637</v>
      </c>
      <c r="G30" s="12">
        <v>5</v>
      </c>
      <c r="H30" s="28">
        <v>155000</v>
      </c>
      <c r="I30" s="34">
        <f t="shared" si="9"/>
        <v>31000</v>
      </c>
      <c r="J30" s="34">
        <f t="shared" si="7"/>
        <v>233.71073848069926</v>
      </c>
      <c r="K30" s="34">
        <f t="shared" si="8"/>
        <v>18.93708002443494</v>
      </c>
    </row>
    <row r="31" spans="1:11" ht="15" customHeight="1">
      <c r="A31" s="17" t="s">
        <v>322</v>
      </c>
      <c r="B31" s="26">
        <v>1734830</v>
      </c>
      <c r="C31" s="27">
        <v>22281</v>
      </c>
      <c r="D31" s="23">
        <v>6</v>
      </c>
      <c r="E31" s="24">
        <f t="shared" si="5"/>
        <v>289138.3333333333</v>
      </c>
      <c r="F31" s="24">
        <f t="shared" si="6"/>
        <v>3713.5</v>
      </c>
      <c r="G31" s="12">
        <v>6</v>
      </c>
      <c r="H31" s="28">
        <v>919000</v>
      </c>
      <c r="I31" s="34">
        <f t="shared" si="9"/>
        <v>153166.66666666666</v>
      </c>
      <c r="J31" s="34">
        <f t="shared" si="7"/>
        <v>529.7349019788683</v>
      </c>
      <c r="K31" s="34">
        <f t="shared" si="8"/>
        <v>41.24590458237961</v>
      </c>
    </row>
    <row r="32" spans="1:11" ht="15" customHeight="1">
      <c r="A32" s="17" t="s">
        <v>323</v>
      </c>
      <c r="B32" s="26">
        <v>6097765</v>
      </c>
      <c r="C32" s="27">
        <v>85119</v>
      </c>
      <c r="D32" s="23">
        <v>57</v>
      </c>
      <c r="E32" s="24">
        <f t="shared" si="5"/>
        <v>106978.33333333333</v>
      </c>
      <c r="F32" s="24">
        <f t="shared" si="6"/>
        <v>1493.3157894736842</v>
      </c>
      <c r="G32" s="12">
        <v>53</v>
      </c>
      <c r="H32" s="28">
        <v>650774</v>
      </c>
      <c r="I32" s="34">
        <f t="shared" si="9"/>
        <v>12278.754716981131</v>
      </c>
      <c r="J32" s="34">
        <f t="shared" si="7"/>
        <v>106.72336503620589</v>
      </c>
      <c r="K32" s="34">
        <f t="shared" si="8"/>
        <v>7.645461060397796</v>
      </c>
    </row>
    <row r="33" spans="1:11" ht="15" customHeight="1">
      <c r="A33" s="17" t="s">
        <v>123</v>
      </c>
      <c r="B33" s="26">
        <v>1719653</v>
      </c>
      <c r="C33" s="27">
        <v>29466</v>
      </c>
      <c r="D33" s="23">
        <v>21</v>
      </c>
      <c r="E33" s="24">
        <f t="shared" si="5"/>
        <v>81888.23809523809</v>
      </c>
      <c r="F33" s="24">
        <f t="shared" si="6"/>
        <v>1403.142857142857</v>
      </c>
      <c r="G33" s="12">
        <v>17</v>
      </c>
      <c r="H33" s="28">
        <v>191732.74</v>
      </c>
      <c r="I33" s="34">
        <f t="shared" si="9"/>
        <v>11278.396470588235</v>
      </c>
      <c r="J33" s="34">
        <f t="shared" si="7"/>
        <v>111.49501672721182</v>
      </c>
      <c r="K33" s="34">
        <f t="shared" si="8"/>
        <v>6.506914409828276</v>
      </c>
    </row>
    <row r="34" spans="1:11" ht="15" customHeight="1">
      <c r="A34" s="17" t="s">
        <v>324</v>
      </c>
      <c r="B34" s="26">
        <v>8000909</v>
      </c>
      <c r="C34" s="27">
        <v>128926</v>
      </c>
      <c r="D34" s="23">
        <v>60</v>
      </c>
      <c r="E34" s="24">
        <f t="shared" si="5"/>
        <v>133348.48333333334</v>
      </c>
      <c r="F34" s="24">
        <f t="shared" si="6"/>
        <v>2148.766666666667</v>
      </c>
      <c r="G34" s="12">
        <v>48</v>
      </c>
      <c r="H34" s="28">
        <v>933534</v>
      </c>
      <c r="I34" s="34">
        <f t="shared" si="9"/>
        <v>19448.625</v>
      </c>
      <c r="J34" s="34">
        <f t="shared" si="7"/>
        <v>116.67849240630034</v>
      </c>
      <c r="K34" s="34">
        <f t="shared" si="8"/>
        <v>7.240851341079379</v>
      </c>
    </row>
    <row r="35" spans="1:11" ht="15" customHeight="1">
      <c r="A35" s="17" t="s">
        <v>124</v>
      </c>
      <c r="B35" s="26">
        <v>18075352</v>
      </c>
      <c r="C35" s="27">
        <v>264911</v>
      </c>
      <c r="D35" s="23">
        <v>218</v>
      </c>
      <c r="E35" s="24">
        <f t="shared" si="5"/>
        <v>82914.45871559632</v>
      </c>
      <c r="F35" s="24">
        <f t="shared" si="6"/>
        <v>1215.1880733944954</v>
      </c>
      <c r="G35" s="12">
        <v>146</v>
      </c>
      <c r="H35" s="28">
        <v>782150</v>
      </c>
      <c r="I35" s="34">
        <f t="shared" si="9"/>
        <v>5357.191780821918</v>
      </c>
      <c r="J35" s="34">
        <f t="shared" si="7"/>
        <v>43.27163310567894</v>
      </c>
      <c r="K35" s="34">
        <f t="shared" si="8"/>
        <v>2.952501028647357</v>
      </c>
    </row>
    <row r="36" spans="1:11" ht="15" customHeight="1">
      <c r="A36" s="17" t="s">
        <v>325</v>
      </c>
      <c r="B36" s="26">
        <v>4061105</v>
      </c>
      <c r="C36" s="27">
        <v>60798</v>
      </c>
      <c r="D36" s="23">
        <v>114</v>
      </c>
      <c r="E36" s="24">
        <f t="shared" si="5"/>
        <v>35623.728070175435</v>
      </c>
      <c r="F36" s="24">
        <f t="shared" si="6"/>
        <v>533.3157894736842</v>
      </c>
      <c r="G36" s="12">
        <v>102</v>
      </c>
      <c r="H36" s="28">
        <v>2342940</v>
      </c>
      <c r="I36" s="34">
        <f t="shared" si="9"/>
        <v>22970</v>
      </c>
      <c r="J36" s="34">
        <f t="shared" si="7"/>
        <v>576.9217983775352</v>
      </c>
      <c r="K36" s="34">
        <f t="shared" si="8"/>
        <v>38.53646501529656</v>
      </c>
    </row>
    <row r="37" spans="1:11" ht="15" customHeight="1">
      <c r="A37" s="17" t="s">
        <v>326</v>
      </c>
      <c r="B37" s="26">
        <v>1056417</v>
      </c>
      <c r="C37" s="27">
        <v>20602</v>
      </c>
      <c r="D37" s="23">
        <v>13</v>
      </c>
      <c r="E37" s="24">
        <f t="shared" si="5"/>
        <v>81262.84615384616</v>
      </c>
      <c r="F37" s="24">
        <f t="shared" si="6"/>
        <v>1584.7692307692307</v>
      </c>
      <c r="G37" s="12">
        <v>11</v>
      </c>
      <c r="H37" s="29">
        <v>241000</v>
      </c>
      <c r="I37" s="86">
        <f t="shared" si="9"/>
        <v>21909.090909090908</v>
      </c>
      <c r="J37" s="86">
        <f t="shared" si="7"/>
        <v>228.1296116968962</v>
      </c>
      <c r="K37" s="34">
        <f t="shared" si="8"/>
        <v>11.697893408406951</v>
      </c>
    </row>
    <row r="38" spans="1:11" ht="15" customHeight="1">
      <c r="A38" s="17" t="s">
        <v>327</v>
      </c>
      <c r="B38" s="26">
        <v>4296284</v>
      </c>
      <c r="C38" s="30">
        <v>65325</v>
      </c>
      <c r="D38" s="23">
        <v>33</v>
      </c>
      <c r="E38" s="24">
        <f t="shared" si="5"/>
        <v>130190.42424242424</v>
      </c>
      <c r="F38" s="24">
        <f t="shared" si="6"/>
        <v>1979.5454545454545</v>
      </c>
      <c r="G38" s="12">
        <v>29</v>
      </c>
      <c r="H38" s="29">
        <v>407158</v>
      </c>
      <c r="I38" s="86">
        <f t="shared" si="9"/>
        <v>14039.931034482759</v>
      </c>
      <c r="J38" s="86">
        <f t="shared" si="7"/>
        <v>94.76980572047844</v>
      </c>
      <c r="K38" s="34">
        <f t="shared" si="8"/>
        <v>6.232805204745503</v>
      </c>
    </row>
    <row r="39" spans="1:11" ht="15" customHeight="1">
      <c r="A39" s="17" t="s">
        <v>125</v>
      </c>
      <c r="B39" s="26">
        <v>2494437</v>
      </c>
      <c r="C39" s="30">
        <v>40910</v>
      </c>
      <c r="D39" s="23">
        <v>23</v>
      </c>
      <c r="E39" s="24">
        <f t="shared" si="5"/>
        <v>108453.78260869565</v>
      </c>
      <c r="F39" s="24">
        <f t="shared" si="6"/>
        <v>1778.695652173913</v>
      </c>
      <c r="G39" s="12">
        <v>14</v>
      </c>
      <c r="H39" s="29">
        <v>65521</v>
      </c>
      <c r="I39" s="86">
        <f t="shared" si="9"/>
        <v>4680.071428571428</v>
      </c>
      <c r="J39" s="86">
        <f t="shared" si="7"/>
        <v>26.266848992377838</v>
      </c>
      <c r="K39" s="34">
        <f t="shared" si="8"/>
        <v>1.6015888535810314</v>
      </c>
    </row>
    <row r="40" spans="1:11" ht="15" customHeight="1">
      <c r="A40" s="17" t="s">
        <v>126</v>
      </c>
      <c r="B40" s="26">
        <v>2828760</v>
      </c>
      <c r="C40" s="30">
        <v>42560</v>
      </c>
      <c r="D40" s="23">
        <v>20</v>
      </c>
      <c r="E40" s="24">
        <f t="shared" si="5"/>
        <v>141438</v>
      </c>
      <c r="F40" s="24">
        <f t="shared" si="6"/>
        <v>2128</v>
      </c>
      <c r="G40" s="12">
        <v>20</v>
      </c>
      <c r="H40" s="29">
        <v>601500</v>
      </c>
      <c r="I40" s="86">
        <f>H40/G40</f>
        <v>30075</v>
      </c>
      <c r="J40" s="86">
        <f t="shared" si="7"/>
        <v>212.63733932889323</v>
      </c>
      <c r="K40" s="34">
        <f t="shared" si="8"/>
        <v>14.13298872180451</v>
      </c>
    </row>
    <row r="41" spans="1:11" ht="15" customHeight="1">
      <c r="A41" s="17" t="s">
        <v>329</v>
      </c>
      <c r="B41" s="26">
        <v>2355280</v>
      </c>
      <c r="C41" s="30">
        <v>33613</v>
      </c>
      <c r="D41" s="23">
        <v>19</v>
      </c>
      <c r="E41" s="24">
        <f t="shared" si="5"/>
        <v>123962.1052631579</v>
      </c>
      <c r="F41" s="24">
        <f t="shared" si="6"/>
        <v>1769.1052631578948</v>
      </c>
      <c r="G41" s="12">
        <v>16</v>
      </c>
      <c r="H41" s="29">
        <v>219369</v>
      </c>
      <c r="I41" s="86">
        <f>H41/G41</f>
        <v>13710.5625</v>
      </c>
      <c r="J41" s="86">
        <f t="shared" si="7"/>
        <v>93.13924459087666</v>
      </c>
      <c r="K41" s="34">
        <f t="shared" si="8"/>
        <v>6.526314223663464</v>
      </c>
    </row>
    <row r="42" spans="1:11" ht="15" customHeight="1">
      <c r="A42" s="17"/>
      <c r="B42" s="26"/>
      <c r="C42" s="31"/>
      <c r="D42" s="23"/>
      <c r="E42" s="24"/>
      <c r="F42" s="24"/>
      <c r="G42" s="17"/>
      <c r="H42" s="29"/>
      <c r="I42" s="86"/>
      <c r="J42" s="86"/>
      <c r="K42" s="34"/>
    </row>
    <row r="43" spans="1:11" ht="15" customHeight="1">
      <c r="A43" s="79" t="s">
        <v>330</v>
      </c>
      <c r="B43" s="87">
        <f>SUM(B26:B42)</f>
        <v>82500849</v>
      </c>
      <c r="C43" s="32">
        <f>SUM(C26:C42)</f>
        <v>1157819</v>
      </c>
      <c r="D43" s="81">
        <f>SUM(D26:D42)</f>
        <v>853</v>
      </c>
      <c r="E43" s="24">
        <f>B43/D43</f>
        <v>96718.4630715123</v>
      </c>
      <c r="F43" s="24">
        <f t="shared" si="6"/>
        <v>1357.3493552168816</v>
      </c>
      <c r="G43" s="82">
        <f>SUM(G26:G42)</f>
        <v>548</v>
      </c>
      <c r="H43" s="29">
        <f>SUM(H26:H42)</f>
        <v>9420454.23</v>
      </c>
      <c r="I43" s="88">
        <f>H43/G43</f>
        <v>17190.609908759125</v>
      </c>
      <c r="J43" s="86">
        <f>I43/B43*1000</f>
        <v>0.2083688848918285</v>
      </c>
      <c r="K43" s="34">
        <f t="shared" si="8"/>
        <v>8.136379028155524</v>
      </c>
    </row>
    <row r="45" spans="1:3" ht="15" customHeight="1">
      <c r="A45" s="21" t="s">
        <v>40</v>
      </c>
      <c r="B45" s="21"/>
      <c r="C45" s="21"/>
    </row>
    <row r="46" spans="1:11" ht="15" customHeight="1">
      <c r="A46" s="3" t="s">
        <v>190</v>
      </c>
      <c r="B46" s="16" t="s">
        <v>55</v>
      </c>
      <c r="C46" s="78" t="s">
        <v>333</v>
      </c>
      <c r="D46" s="16" t="s">
        <v>261</v>
      </c>
      <c r="E46" s="22" t="s">
        <v>262</v>
      </c>
      <c r="F46" s="22" t="s">
        <v>144</v>
      </c>
      <c r="G46" s="16" t="s">
        <v>145</v>
      </c>
      <c r="H46" s="16" t="s">
        <v>203</v>
      </c>
      <c r="I46" s="16" t="s">
        <v>227</v>
      </c>
      <c r="J46" s="16" t="s">
        <v>38</v>
      </c>
      <c r="K46" s="16" t="s">
        <v>39</v>
      </c>
    </row>
    <row r="47" spans="1:11" ht="15" customHeight="1">
      <c r="A47" s="17" t="s">
        <v>122</v>
      </c>
      <c r="B47" s="18">
        <v>10735701</v>
      </c>
      <c r="C47" s="8">
        <v>95737</v>
      </c>
      <c r="D47" s="23">
        <v>75</v>
      </c>
      <c r="E47" s="24">
        <f aca="true" t="shared" si="10" ref="E47:E62">B47/D47</f>
        <v>143142.68</v>
      </c>
      <c r="F47" s="24">
        <f>C47/D47</f>
        <v>1276.4933333333333</v>
      </c>
      <c r="G47" s="12">
        <v>68</v>
      </c>
      <c r="H47" s="28">
        <v>1096862</v>
      </c>
      <c r="I47" s="34">
        <f>H47/G47</f>
        <v>16130.323529411764</v>
      </c>
      <c r="J47" s="34">
        <f>H47/B47*1000</f>
        <v>102.16957420852164</v>
      </c>
      <c r="K47" s="34">
        <f>H47/C47</f>
        <v>11.4570333308961</v>
      </c>
    </row>
    <row r="48" spans="1:11" ht="15" customHeight="1">
      <c r="A48" s="17" t="s">
        <v>318</v>
      </c>
      <c r="B48" s="18">
        <v>12468726</v>
      </c>
      <c r="C48" s="8">
        <v>172323</v>
      </c>
      <c r="D48" s="23">
        <v>132</v>
      </c>
      <c r="E48" s="24">
        <f t="shared" si="10"/>
        <v>94460.04545454546</v>
      </c>
      <c r="F48" s="24">
        <f aca="true" t="shared" si="11" ref="F48:F64">C48/D48</f>
        <v>1305.4772727272727</v>
      </c>
      <c r="G48" s="12">
        <v>103</v>
      </c>
      <c r="H48" s="28">
        <v>152000</v>
      </c>
      <c r="I48" s="34">
        <v>0</v>
      </c>
      <c r="J48" s="34">
        <f aca="true" t="shared" si="12" ref="J48:J64">H48/B48*1000</f>
        <v>12.190499654896579</v>
      </c>
      <c r="K48" s="34">
        <f aca="true" t="shared" si="13" ref="K48:K64">H48/C48</f>
        <v>0.8820644951631529</v>
      </c>
    </row>
    <row r="49" spans="1:11" ht="15" customHeight="1">
      <c r="A49" s="17" t="s">
        <v>319</v>
      </c>
      <c r="B49" s="18">
        <v>3395189</v>
      </c>
      <c r="C49" s="8">
        <v>61028</v>
      </c>
      <c r="D49" s="23">
        <v>13</v>
      </c>
      <c r="E49" s="24">
        <f t="shared" si="10"/>
        <v>261168.38461538462</v>
      </c>
      <c r="F49" s="24">
        <f t="shared" si="11"/>
        <v>4694.461538461538</v>
      </c>
      <c r="G49" s="12">
        <v>12</v>
      </c>
      <c r="H49" s="28">
        <v>777000</v>
      </c>
      <c r="I49" s="34">
        <f aca="true" t="shared" si="14" ref="I49:I60">H49/G49</f>
        <v>64750</v>
      </c>
      <c r="J49" s="34">
        <f t="shared" si="12"/>
        <v>228.8532390980296</v>
      </c>
      <c r="K49" s="34">
        <f t="shared" si="13"/>
        <v>12.731860785213344</v>
      </c>
    </row>
    <row r="50" spans="1:11" ht="15" customHeight="1">
      <c r="A50" s="17" t="s">
        <v>320</v>
      </c>
      <c r="B50" s="18">
        <v>2559483</v>
      </c>
      <c r="C50" s="8">
        <v>42479</v>
      </c>
      <c r="D50" s="23">
        <v>38</v>
      </c>
      <c r="E50" s="24">
        <f t="shared" si="10"/>
        <v>67354.81578947368</v>
      </c>
      <c r="F50" s="24">
        <f t="shared" si="11"/>
        <v>1117.8684210526317</v>
      </c>
      <c r="G50" s="12">
        <v>0</v>
      </c>
      <c r="H50" s="28">
        <v>0</v>
      </c>
      <c r="I50" s="34">
        <v>0</v>
      </c>
      <c r="J50" s="34">
        <f t="shared" si="12"/>
        <v>0</v>
      </c>
      <c r="K50" s="34">
        <f t="shared" si="13"/>
        <v>0</v>
      </c>
    </row>
    <row r="51" spans="1:11" ht="15" customHeight="1">
      <c r="A51" s="17" t="s">
        <v>321</v>
      </c>
      <c r="B51" s="18">
        <v>663467</v>
      </c>
      <c r="C51" s="8">
        <v>8597</v>
      </c>
      <c r="D51" s="23">
        <v>5</v>
      </c>
      <c r="E51" s="24">
        <f t="shared" si="10"/>
        <v>132693.4</v>
      </c>
      <c r="F51" s="24">
        <f t="shared" si="11"/>
        <v>1719.4</v>
      </c>
      <c r="G51" s="12">
        <v>4</v>
      </c>
      <c r="H51" s="28">
        <v>155000</v>
      </c>
      <c r="I51" s="34">
        <f t="shared" si="14"/>
        <v>38750</v>
      </c>
      <c r="J51" s="34">
        <f t="shared" si="12"/>
        <v>233.62126526262796</v>
      </c>
      <c r="K51" s="34">
        <f t="shared" si="13"/>
        <v>18.02954519018262</v>
      </c>
    </row>
    <row r="52" spans="1:11" ht="15" customHeight="1">
      <c r="A52" s="17" t="s">
        <v>322</v>
      </c>
      <c r="B52" s="18">
        <v>1743627</v>
      </c>
      <c r="C52" s="8">
        <v>24321</v>
      </c>
      <c r="D52" s="23">
        <v>8</v>
      </c>
      <c r="E52" s="24">
        <f t="shared" si="10"/>
        <v>217953.375</v>
      </c>
      <c r="F52" s="24">
        <f t="shared" si="11"/>
        <v>3040.125</v>
      </c>
      <c r="G52" s="12">
        <v>8</v>
      </c>
      <c r="H52" s="28">
        <v>919000</v>
      </c>
      <c r="I52" s="34">
        <f t="shared" si="14"/>
        <v>114875</v>
      </c>
      <c r="J52" s="34">
        <f t="shared" si="12"/>
        <v>527.0622673312583</v>
      </c>
      <c r="K52" s="34">
        <f t="shared" si="13"/>
        <v>37.78627523539328</v>
      </c>
    </row>
    <row r="53" spans="1:11" ht="15" customHeight="1">
      <c r="A53" s="17" t="s">
        <v>323</v>
      </c>
      <c r="B53" s="18">
        <v>6092354</v>
      </c>
      <c r="C53" s="8">
        <v>88016</v>
      </c>
      <c r="D53" s="23">
        <v>57</v>
      </c>
      <c r="E53" s="24">
        <f t="shared" si="10"/>
        <v>106883.40350877192</v>
      </c>
      <c r="F53" s="24">
        <f t="shared" si="11"/>
        <v>1544.140350877193</v>
      </c>
      <c r="G53" s="12">
        <v>52</v>
      </c>
      <c r="H53" s="28">
        <v>650774</v>
      </c>
      <c r="I53" s="34">
        <f t="shared" si="14"/>
        <v>12514.884615384615</v>
      </c>
      <c r="J53" s="34">
        <f t="shared" si="12"/>
        <v>106.81815272060685</v>
      </c>
      <c r="K53" s="34">
        <f t="shared" si="13"/>
        <v>7.393814760952554</v>
      </c>
    </row>
    <row r="54" spans="1:11" ht="15" customHeight="1">
      <c r="A54" s="17" t="s">
        <v>123</v>
      </c>
      <c r="B54" s="18">
        <v>1707266</v>
      </c>
      <c r="C54" s="8">
        <v>31347</v>
      </c>
      <c r="D54" s="23">
        <v>21</v>
      </c>
      <c r="E54" s="24">
        <f t="shared" si="10"/>
        <v>81298.38095238095</v>
      </c>
      <c r="F54" s="24">
        <f t="shared" si="11"/>
        <v>1492.7142857142858</v>
      </c>
      <c r="G54" s="12">
        <v>18</v>
      </c>
      <c r="H54" s="28">
        <v>203996</v>
      </c>
      <c r="I54" s="34">
        <f t="shared" si="14"/>
        <v>11333.111111111111</v>
      </c>
      <c r="J54" s="34">
        <f t="shared" si="12"/>
        <v>119.48694579520708</v>
      </c>
      <c r="K54" s="34">
        <f t="shared" si="13"/>
        <v>6.507672185536096</v>
      </c>
    </row>
    <row r="55" spans="1:11" ht="15" customHeight="1">
      <c r="A55" s="17" t="s">
        <v>324</v>
      </c>
      <c r="B55" s="18">
        <v>7993946</v>
      </c>
      <c r="C55" s="8">
        <v>128174</v>
      </c>
      <c r="D55" s="23">
        <v>58</v>
      </c>
      <c r="E55" s="24">
        <f t="shared" si="10"/>
        <v>137826.6551724138</v>
      </c>
      <c r="F55" s="24">
        <f t="shared" si="11"/>
        <v>2209.896551724138</v>
      </c>
      <c r="G55" s="12">
        <v>50</v>
      </c>
      <c r="H55" s="28">
        <v>869941</v>
      </c>
      <c r="I55" s="34">
        <f t="shared" si="14"/>
        <v>17398.82</v>
      </c>
      <c r="J55" s="34">
        <f t="shared" si="12"/>
        <v>108.8249783023303</v>
      </c>
      <c r="K55" s="34">
        <f t="shared" si="13"/>
        <v>6.787187729180645</v>
      </c>
    </row>
    <row r="56" spans="1:11" ht="15" customHeight="1">
      <c r="A56" s="17" t="s">
        <v>124</v>
      </c>
      <c r="B56" s="18">
        <v>18058105</v>
      </c>
      <c r="C56" s="8">
        <v>273232</v>
      </c>
      <c r="D56" s="23">
        <v>209</v>
      </c>
      <c r="E56" s="24">
        <f t="shared" si="10"/>
        <v>86402.41626794258</v>
      </c>
      <c r="F56" s="24">
        <f t="shared" si="11"/>
        <v>1307.33014354067</v>
      </c>
      <c r="G56" s="12">
        <v>135</v>
      </c>
      <c r="H56" s="28">
        <v>584800</v>
      </c>
      <c r="I56" s="34">
        <f t="shared" si="14"/>
        <v>4331.851851851852</v>
      </c>
      <c r="J56" s="34">
        <f t="shared" si="12"/>
        <v>32.38435040664566</v>
      </c>
      <c r="K56" s="34">
        <f t="shared" si="13"/>
        <v>2.1403056742987645</v>
      </c>
    </row>
    <row r="57" spans="1:11" ht="15" customHeight="1">
      <c r="A57" s="17" t="s">
        <v>325</v>
      </c>
      <c r="B57" s="18">
        <v>4058843</v>
      </c>
      <c r="C57" s="8">
        <v>63349</v>
      </c>
      <c r="D57" s="23">
        <v>112</v>
      </c>
      <c r="E57" s="24">
        <f t="shared" si="10"/>
        <v>36239.669642857145</v>
      </c>
      <c r="F57" s="24">
        <f t="shared" si="11"/>
        <v>565.6160714285714</v>
      </c>
      <c r="G57" s="12">
        <v>102</v>
      </c>
      <c r="H57" s="28">
        <v>2366430</v>
      </c>
      <c r="I57" s="34">
        <f t="shared" si="14"/>
        <v>23200.29411764706</v>
      </c>
      <c r="J57" s="34">
        <f t="shared" si="12"/>
        <v>583.0306814035429</v>
      </c>
      <c r="K57" s="34">
        <f t="shared" si="13"/>
        <v>37.35544365341205</v>
      </c>
    </row>
    <row r="58" spans="1:11" ht="15" customHeight="1">
      <c r="A58" s="17" t="s">
        <v>326</v>
      </c>
      <c r="B58" s="18">
        <v>1050293</v>
      </c>
      <c r="C58" s="8">
        <v>21768</v>
      </c>
      <c r="D58" s="23">
        <v>12</v>
      </c>
      <c r="E58" s="24">
        <f t="shared" si="10"/>
        <v>87524.41666666667</v>
      </c>
      <c r="F58" s="24">
        <f t="shared" si="11"/>
        <v>1814</v>
      </c>
      <c r="G58" s="12">
        <v>11</v>
      </c>
      <c r="H58" s="29">
        <v>245908</v>
      </c>
      <c r="I58" s="86">
        <f t="shared" si="14"/>
        <v>22355.272727272728</v>
      </c>
      <c r="J58" s="86">
        <f t="shared" si="12"/>
        <v>234.13276104858357</v>
      </c>
      <c r="K58" s="34">
        <f t="shared" si="13"/>
        <v>11.296765894891584</v>
      </c>
    </row>
    <row r="59" spans="1:11" ht="15" customHeight="1">
      <c r="A59" s="17" t="s">
        <v>327</v>
      </c>
      <c r="B59" s="18">
        <v>4273754</v>
      </c>
      <c r="C59" s="10">
        <v>66857</v>
      </c>
      <c r="D59" s="23">
        <v>33</v>
      </c>
      <c r="E59" s="24">
        <f t="shared" si="10"/>
        <v>129507.69696969698</v>
      </c>
      <c r="F59" s="24">
        <f t="shared" si="11"/>
        <v>2025.969696969697</v>
      </c>
      <c r="G59" s="12">
        <v>29</v>
      </c>
      <c r="H59" s="29">
        <v>399989</v>
      </c>
      <c r="I59" s="86">
        <f t="shared" si="14"/>
        <v>13792.724137931034</v>
      </c>
      <c r="J59" s="86">
        <f t="shared" si="12"/>
        <v>93.5919568604089</v>
      </c>
      <c r="K59" s="34">
        <f t="shared" si="13"/>
        <v>5.982754236654352</v>
      </c>
    </row>
    <row r="60" spans="1:11" ht="15" customHeight="1">
      <c r="A60" s="17" t="s">
        <v>125</v>
      </c>
      <c r="B60" s="18">
        <v>2469716</v>
      </c>
      <c r="C60" s="10">
        <v>43823</v>
      </c>
      <c r="D60" s="23">
        <v>24</v>
      </c>
      <c r="E60" s="24">
        <f t="shared" si="10"/>
        <v>102904.83333333333</v>
      </c>
      <c r="F60" s="24">
        <f t="shared" si="11"/>
        <v>1825.9583333333333</v>
      </c>
      <c r="G60" s="12">
        <v>15</v>
      </c>
      <c r="H60" s="29">
        <v>41092</v>
      </c>
      <c r="I60" s="86">
        <f t="shared" si="14"/>
        <v>2739.4666666666667</v>
      </c>
      <c r="J60" s="86">
        <f t="shared" si="12"/>
        <v>16.638350320441702</v>
      </c>
      <c r="K60" s="34">
        <f t="shared" si="13"/>
        <v>0.9376811263491773</v>
      </c>
    </row>
    <row r="61" spans="1:11" ht="15" customHeight="1">
      <c r="A61" s="17" t="s">
        <v>126</v>
      </c>
      <c r="B61" s="18">
        <v>2832950</v>
      </c>
      <c r="C61" s="10">
        <v>42105</v>
      </c>
      <c r="D61" s="23">
        <v>20</v>
      </c>
      <c r="E61" s="24">
        <f t="shared" si="10"/>
        <v>141647.5</v>
      </c>
      <c r="F61" s="24">
        <f t="shared" si="11"/>
        <v>2105.25</v>
      </c>
      <c r="G61" s="12">
        <v>20</v>
      </c>
      <c r="H61" s="29">
        <v>601999</v>
      </c>
      <c r="I61" s="86">
        <f>H61/G61</f>
        <v>30099.95</v>
      </c>
      <c r="J61" s="86">
        <f t="shared" si="12"/>
        <v>212.49898515681534</v>
      </c>
      <c r="K61" s="34">
        <f t="shared" si="13"/>
        <v>14.29756560978506</v>
      </c>
    </row>
    <row r="62" spans="1:11" ht="15" customHeight="1">
      <c r="A62" s="17" t="s">
        <v>329</v>
      </c>
      <c r="B62" s="18">
        <v>2334575</v>
      </c>
      <c r="C62" s="10">
        <v>35217</v>
      </c>
      <c r="D62" s="23">
        <v>17</v>
      </c>
      <c r="E62" s="24">
        <f t="shared" si="10"/>
        <v>137327.9411764706</v>
      </c>
      <c r="F62" s="24">
        <f t="shared" si="11"/>
        <v>2071.5882352941176</v>
      </c>
      <c r="G62" s="12">
        <v>15</v>
      </c>
      <c r="H62" s="29">
        <v>117318</v>
      </c>
      <c r="I62" s="86">
        <f>H62/G62</f>
        <v>7821.2</v>
      </c>
      <c r="J62" s="86">
        <f t="shared" si="12"/>
        <v>50.25240140068321</v>
      </c>
      <c r="K62" s="34">
        <f t="shared" si="13"/>
        <v>3.3312888661725872</v>
      </c>
    </row>
    <row r="63" spans="1:11" ht="15" customHeight="1">
      <c r="A63" s="17"/>
      <c r="B63" s="89"/>
      <c r="C63" s="12"/>
      <c r="D63" s="23"/>
      <c r="E63" s="24"/>
      <c r="F63" s="24"/>
      <c r="G63" s="17"/>
      <c r="H63" s="29"/>
      <c r="I63" s="86"/>
      <c r="J63" s="86"/>
      <c r="K63" s="34"/>
    </row>
    <row r="64" spans="1:11" ht="15" customHeight="1">
      <c r="A64" s="79" t="s">
        <v>330</v>
      </c>
      <c r="B64" s="6">
        <f>SUM(B47:B63)</f>
        <v>82437995</v>
      </c>
      <c r="C64" s="13">
        <f>SUM(C47:C63)</f>
        <v>1198373</v>
      </c>
      <c r="D64" s="81">
        <f>SUM(D47:D63)</f>
        <v>834</v>
      </c>
      <c r="E64" s="24">
        <f>B64/D64</f>
        <v>98846.51678657075</v>
      </c>
      <c r="F64" s="24">
        <f t="shared" si="11"/>
        <v>1436.8980815347722</v>
      </c>
      <c r="G64" s="82">
        <f>SUM(G47:G63)</f>
        <v>642</v>
      </c>
      <c r="H64" s="29">
        <f>SUM(H47:H63)</f>
        <v>9182109</v>
      </c>
      <c r="I64" s="88">
        <f>H64/G64</f>
        <v>14302.35046728972</v>
      </c>
      <c r="J64" s="86">
        <f t="shared" si="12"/>
        <v>111.38200292231755</v>
      </c>
      <c r="K64" s="34">
        <f t="shared" si="13"/>
        <v>7.662146093077864</v>
      </c>
    </row>
    <row r="65" ht="15" customHeight="1">
      <c r="K65" s="33"/>
    </row>
    <row r="66" spans="1:3" ht="15" customHeight="1">
      <c r="A66" s="21" t="s">
        <v>41</v>
      </c>
      <c r="B66" s="21"/>
      <c r="C66" s="21"/>
    </row>
    <row r="67" spans="1:11" ht="15" customHeight="1">
      <c r="A67" s="3" t="s">
        <v>190</v>
      </c>
      <c r="B67" s="16" t="s">
        <v>54</v>
      </c>
      <c r="C67" s="78" t="s">
        <v>230</v>
      </c>
      <c r="D67" s="16" t="s">
        <v>146</v>
      </c>
      <c r="E67" s="22" t="s">
        <v>46</v>
      </c>
      <c r="F67" s="22" t="s">
        <v>47</v>
      </c>
      <c r="G67" s="16" t="s">
        <v>48</v>
      </c>
      <c r="H67" s="16" t="s">
        <v>204</v>
      </c>
      <c r="I67" s="16" t="s">
        <v>227</v>
      </c>
      <c r="J67" s="16" t="s">
        <v>49</v>
      </c>
      <c r="K67" s="16" t="s">
        <v>50</v>
      </c>
    </row>
    <row r="68" spans="1:11" ht="15" customHeight="1">
      <c r="A68" s="17" t="s">
        <v>122</v>
      </c>
      <c r="B68" s="6">
        <v>10738753</v>
      </c>
      <c r="C68" s="7">
        <v>98760</v>
      </c>
      <c r="D68" s="23">
        <v>78</v>
      </c>
      <c r="E68" s="24">
        <f aca="true" t="shared" si="15" ref="E68:E83">B68/D68</f>
        <v>137676.3205128205</v>
      </c>
      <c r="F68" s="24">
        <f>C68/D68</f>
        <v>1266.1538461538462</v>
      </c>
      <c r="G68" s="12">
        <v>70</v>
      </c>
      <c r="H68" s="28">
        <v>1119077</v>
      </c>
      <c r="I68" s="34">
        <f>H68/G68</f>
        <v>15986.814285714287</v>
      </c>
      <c r="J68" s="34">
        <f>H68/B68*1000</f>
        <v>104.20921311813392</v>
      </c>
      <c r="K68" s="34">
        <f>H68/C68</f>
        <v>11.331277845281491</v>
      </c>
    </row>
    <row r="69" spans="1:11" ht="15" customHeight="1">
      <c r="A69" s="17" t="s">
        <v>318</v>
      </c>
      <c r="B69" s="6">
        <v>12492658</v>
      </c>
      <c r="C69" s="7">
        <v>177983</v>
      </c>
      <c r="D69" s="23">
        <v>133</v>
      </c>
      <c r="E69" s="24">
        <f t="shared" si="15"/>
        <v>93929.75939849624</v>
      </c>
      <c r="F69" s="24">
        <f aca="true" t="shared" si="16" ref="F69:F85">C69/D69</f>
        <v>1338.218045112782</v>
      </c>
      <c r="G69" s="12">
        <v>101</v>
      </c>
      <c r="H69" s="28">
        <v>150000</v>
      </c>
      <c r="I69" s="128">
        <f>H69/G69</f>
        <v>1485.148514851485</v>
      </c>
      <c r="J69" s="34">
        <f aca="true" t="shared" si="17" ref="J69:J85">H69/B69*1000</f>
        <v>12.007052462334277</v>
      </c>
      <c r="K69" s="34">
        <f aca="true" t="shared" si="18" ref="K69:K85">H69/C69</f>
        <v>0.8427771191630662</v>
      </c>
    </row>
    <row r="70" spans="1:11" ht="15" customHeight="1">
      <c r="A70" s="17" t="s">
        <v>319</v>
      </c>
      <c r="B70" s="6">
        <v>3404037</v>
      </c>
      <c r="C70" s="7">
        <v>59741</v>
      </c>
      <c r="D70" s="23">
        <v>12</v>
      </c>
      <c r="E70" s="24">
        <f t="shared" si="15"/>
        <v>283669.75</v>
      </c>
      <c r="F70" s="24">
        <f t="shared" si="16"/>
        <v>4978.416666666667</v>
      </c>
      <c r="G70" s="12">
        <v>12</v>
      </c>
      <c r="H70" s="28">
        <v>777000</v>
      </c>
      <c r="I70" s="34">
        <f aca="true" t="shared" si="19" ref="I70:I81">H70/G70</f>
        <v>64750</v>
      </c>
      <c r="J70" s="34">
        <f t="shared" si="17"/>
        <v>228.25838849577724</v>
      </c>
      <c r="K70" s="34">
        <f t="shared" si="18"/>
        <v>13.006143184747494</v>
      </c>
    </row>
    <row r="71" spans="1:11" ht="15" customHeight="1">
      <c r="A71" s="17" t="s">
        <v>320</v>
      </c>
      <c r="B71" s="6">
        <v>2547772</v>
      </c>
      <c r="C71" s="7">
        <v>43218</v>
      </c>
      <c r="D71" s="23">
        <v>38</v>
      </c>
      <c r="E71" s="24">
        <f t="shared" si="15"/>
        <v>67046.63157894737</v>
      </c>
      <c r="F71" s="24">
        <f t="shared" si="16"/>
        <v>1137.3157894736842</v>
      </c>
      <c r="G71" s="12">
        <v>0</v>
      </c>
      <c r="H71" s="28">
        <v>0</v>
      </c>
      <c r="I71" s="34">
        <v>0</v>
      </c>
      <c r="J71" s="34">
        <f t="shared" si="17"/>
        <v>0</v>
      </c>
      <c r="K71" s="34">
        <f t="shared" si="18"/>
        <v>0</v>
      </c>
    </row>
    <row r="72" spans="1:11" ht="15" customHeight="1">
      <c r="A72" s="17" t="s">
        <v>321</v>
      </c>
      <c r="B72" s="6">
        <v>663979</v>
      </c>
      <c r="C72" s="7">
        <v>9206</v>
      </c>
      <c r="D72" s="23">
        <v>6</v>
      </c>
      <c r="E72" s="24">
        <f t="shared" si="15"/>
        <v>110663.16666666667</v>
      </c>
      <c r="F72" s="24">
        <f t="shared" si="16"/>
        <v>1534.3333333333333</v>
      </c>
      <c r="G72" s="12">
        <v>4</v>
      </c>
      <c r="H72" s="28">
        <v>147000</v>
      </c>
      <c r="I72" s="34">
        <f t="shared" si="19"/>
        <v>36750</v>
      </c>
      <c r="J72" s="34">
        <f t="shared" si="17"/>
        <v>221.3925440413025</v>
      </c>
      <c r="K72" s="34">
        <f t="shared" si="18"/>
        <v>15.96784705626765</v>
      </c>
    </row>
    <row r="73" spans="1:11" ht="15" customHeight="1">
      <c r="A73" s="17" t="s">
        <v>322</v>
      </c>
      <c r="B73" s="6">
        <v>1754182</v>
      </c>
      <c r="C73" s="7">
        <v>23737</v>
      </c>
      <c r="D73" s="23">
        <v>6</v>
      </c>
      <c r="E73" s="24">
        <f t="shared" si="15"/>
        <v>292363.6666666667</v>
      </c>
      <c r="F73" s="24">
        <f t="shared" si="16"/>
        <v>3956.1666666666665</v>
      </c>
      <c r="G73" s="12">
        <v>6</v>
      </c>
      <c r="H73" s="28">
        <v>919000</v>
      </c>
      <c r="I73" s="34">
        <f t="shared" si="19"/>
        <v>153166.66666666666</v>
      </c>
      <c r="J73" s="34">
        <f t="shared" si="17"/>
        <v>523.8909075569126</v>
      </c>
      <c r="K73" s="34">
        <f t="shared" si="18"/>
        <v>38.7159287188777</v>
      </c>
    </row>
    <row r="74" spans="1:11" ht="15" customHeight="1">
      <c r="A74" s="17" t="s">
        <v>323</v>
      </c>
      <c r="B74" s="6">
        <v>6075359</v>
      </c>
      <c r="C74" s="7">
        <v>84965</v>
      </c>
      <c r="D74" s="23">
        <v>55</v>
      </c>
      <c r="E74" s="24">
        <f t="shared" si="15"/>
        <v>110461.07272727272</v>
      </c>
      <c r="F74" s="24">
        <f t="shared" si="16"/>
        <v>1544.8181818181818</v>
      </c>
      <c r="G74" s="12">
        <v>55</v>
      </c>
      <c r="H74" s="28">
        <v>712563</v>
      </c>
      <c r="I74" s="34">
        <f t="shared" si="19"/>
        <v>12955.690909090908</v>
      </c>
      <c r="J74" s="34">
        <f t="shared" si="17"/>
        <v>117.28738993037284</v>
      </c>
      <c r="K74" s="34">
        <f t="shared" si="18"/>
        <v>8.38654740187136</v>
      </c>
    </row>
    <row r="75" spans="1:11" ht="15" customHeight="1">
      <c r="A75" s="17" t="s">
        <v>123</v>
      </c>
      <c r="B75" s="6">
        <v>1693754</v>
      </c>
      <c r="C75" s="7">
        <v>32414</v>
      </c>
      <c r="D75" s="23">
        <v>19</v>
      </c>
      <c r="E75" s="24">
        <f t="shared" si="15"/>
        <v>89144.94736842105</v>
      </c>
      <c r="F75" s="24">
        <f t="shared" si="16"/>
        <v>1706</v>
      </c>
      <c r="G75" s="12">
        <v>14</v>
      </c>
      <c r="H75" s="28">
        <v>162452</v>
      </c>
      <c r="I75" s="34">
        <f t="shared" si="19"/>
        <v>11603.714285714286</v>
      </c>
      <c r="J75" s="34">
        <f t="shared" si="17"/>
        <v>95.91239341722587</v>
      </c>
      <c r="K75" s="34">
        <f t="shared" si="18"/>
        <v>5.011785031159375</v>
      </c>
    </row>
    <row r="76" spans="1:11" ht="15" customHeight="1">
      <c r="A76" s="17" t="s">
        <v>324</v>
      </c>
      <c r="B76" s="6">
        <v>7982685</v>
      </c>
      <c r="C76" s="7">
        <v>129138</v>
      </c>
      <c r="D76" s="23">
        <v>56</v>
      </c>
      <c r="E76" s="24">
        <f t="shared" si="15"/>
        <v>142547.94642857142</v>
      </c>
      <c r="F76" s="24">
        <f t="shared" si="16"/>
        <v>2306.035714285714</v>
      </c>
      <c r="G76" s="12">
        <v>53</v>
      </c>
      <c r="H76" s="28">
        <v>855947</v>
      </c>
      <c r="I76" s="34">
        <f t="shared" si="19"/>
        <v>16149.943396226416</v>
      </c>
      <c r="J76" s="34">
        <f t="shared" si="17"/>
        <v>107.2254510856936</v>
      </c>
      <c r="K76" s="34">
        <f t="shared" si="18"/>
        <v>6.628157474949279</v>
      </c>
    </row>
    <row r="77" spans="1:11" ht="15" customHeight="1">
      <c r="A77" s="17" t="s">
        <v>124</v>
      </c>
      <c r="B77" s="6">
        <v>18028745</v>
      </c>
      <c r="C77" s="7">
        <v>282829</v>
      </c>
      <c r="D77" s="23">
        <v>196</v>
      </c>
      <c r="E77" s="24">
        <f t="shared" si="15"/>
        <v>91983.39285714286</v>
      </c>
      <c r="F77" s="24">
        <f t="shared" si="16"/>
        <v>1443.0051020408164</v>
      </c>
      <c r="G77" s="12">
        <v>125</v>
      </c>
      <c r="H77" s="28">
        <v>577270</v>
      </c>
      <c r="I77" s="34">
        <f t="shared" si="19"/>
        <v>4618.16</v>
      </c>
      <c r="J77" s="34">
        <f t="shared" si="17"/>
        <v>32.01942231697215</v>
      </c>
      <c r="K77" s="34">
        <f t="shared" si="18"/>
        <v>2.0410566101778813</v>
      </c>
    </row>
    <row r="78" spans="1:11" ht="15" customHeight="1">
      <c r="A78" s="17" t="s">
        <v>325</v>
      </c>
      <c r="B78" s="6">
        <v>4052860</v>
      </c>
      <c r="C78" s="7">
        <v>65953</v>
      </c>
      <c r="D78" s="23">
        <v>112</v>
      </c>
      <c r="E78" s="24">
        <f t="shared" si="15"/>
        <v>36186.25</v>
      </c>
      <c r="F78" s="24">
        <f t="shared" si="16"/>
        <v>588.8660714285714</v>
      </c>
      <c r="G78" s="12">
        <v>102</v>
      </c>
      <c r="H78" s="28">
        <v>2389860</v>
      </c>
      <c r="I78" s="34">
        <f t="shared" si="19"/>
        <v>23430</v>
      </c>
      <c r="J78" s="34">
        <f t="shared" si="17"/>
        <v>589.6724782005793</v>
      </c>
      <c r="K78" s="34">
        <f t="shared" si="18"/>
        <v>36.23580428486953</v>
      </c>
    </row>
    <row r="79" spans="1:11" ht="15" customHeight="1">
      <c r="A79" s="17" t="s">
        <v>326</v>
      </c>
      <c r="B79" s="6">
        <v>1043167</v>
      </c>
      <c r="C79" s="7">
        <v>22613</v>
      </c>
      <c r="D79" s="23">
        <v>12</v>
      </c>
      <c r="E79" s="24">
        <f t="shared" si="15"/>
        <v>86930.58333333333</v>
      </c>
      <c r="F79" s="24">
        <f t="shared" si="16"/>
        <v>1884.4166666666667</v>
      </c>
      <c r="G79" s="12">
        <v>11</v>
      </c>
      <c r="H79" s="29">
        <v>231230</v>
      </c>
      <c r="I79" s="86">
        <f t="shared" si="19"/>
        <v>21020.909090909092</v>
      </c>
      <c r="J79" s="86">
        <f t="shared" si="17"/>
        <v>221.66153645581196</v>
      </c>
      <c r="K79" s="34">
        <f t="shared" si="18"/>
        <v>10.225533984875955</v>
      </c>
    </row>
    <row r="80" spans="1:11" ht="15" customHeight="1">
      <c r="A80" s="17" t="s">
        <v>327</v>
      </c>
      <c r="B80" s="6">
        <v>4249774</v>
      </c>
      <c r="C80" s="11">
        <v>69213</v>
      </c>
      <c r="D80" s="23">
        <v>32</v>
      </c>
      <c r="E80" s="24">
        <f t="shared" si="15"/>
        <v>132805.4375</v>
      </c>
      <c r="F80" s="24">
        <f t="shared" si="16"/>
        <v>2162.90625</v>
      </c>
      <c r="G80" s="12">
        <v>27</v>
      </c>
      <c r="H80" s="29">
        <v>379730</v>
      </c>
      <c r="I80" s="86">
        <f t="shared" si="19"/>
        <v>14064.074074074075</v>
      </c>
      <c r="J80" s="86">
        <f t="shared" si="17"/>
        <v>89.35298677059063</v>
      </c>
      <c r="K80" s="34">
        <f t="shared" si="18"/>
        <v>5.4863970641353506</v>
      </c>
    </row>
    <row r="81" spans="1:11" ht="15" customHeight="1">
      <c r="A81" s="17" t="s">
        <v>125</v>
      </c>
      <c r="B81" s="6">
        <v>2441787</v>
      </c>
      <c r="C81" s="11">
        <v>46501</v>
      </c>
      <c r="D81" s="23">
        <v>23</v>
      </c>
      <c r="E81" s="24">
        <f t="shared" si="15"/>
        <v>106164.65217391304</v>
      </c>
      <c r="F81" s="24">
        <f t="shared" si="16"/>
        <v>2021.7826086956522</v>
      </c>
      <c r="G81" s="12">
        <v>19</v>
      </c>
      <c r="H81" s="29">
        <v>285000</v>
      </c>
      <c r="I81" s="86">
        <f t="shared" si="19"/>
        <v>15000</v>
      </c>
      <c r="J81" s="86">
        <f t="shared" si="17"/>
        <v>116.71779725258591</v>
      </c>
      <c r="K81" s="34">
        <f t="shared" si="18"/>
        <v>6.128900453753682</v>
      </c>
    </row>
    <row r="82" spans="1:11" ht="15" customHeight="1">
      <c r="A82" s="17" t="s">
        <v>126</v>
      </c>
      <c r="B82" s="6">
        <v>2834254</v>
      </c>
      <c r="C82" s="11">
        <v>44143</v>
      </c>
      <c r="D82" s="23">
        <v>20</v>
      </c>
      <c r="E82" s="24">
        <f t="shared" si="15"/>
        <v>141712.7</v>
      </c>
      <c r="F82" s="24">
        <f t="shared" si="16"/>
        <v>2207.15</v>
      </c>
      <c r="G82" s="12">
        <v>20</v>
      </c>
      <c r="H82" s="29">
        <v>595000</v>
      </c>
      <c r="I82" s="86">
        <f>H82/G82</f>
        <v>29750</v>
      </c>
      <c r="J82" s="86">
        <f t="shared" si="17"/>
        <v>209.93178451895983</v>
      </c>
      <c r="K82" s="34">
        <f t="shared" si="18"/>
        <v>13.47892078019165</v>
      </c>
    </row>
    <row r="83" spans="1:11" ht="15" customHeight="1">
      <c r="A83" s="17" t="s">
        <v>329</v>
      </c>
      <c r="B83" s="6">
        <v>2311140</v>
      </c>
      <c r="C83" s="11">
        <v>36224</v>
      </c>
      <c r="D83" s="23">
        <v>14</v>
      </c>
      <c r="E83" s="24">
        <f t="shared" si="15"/>
        <v>165081.42857142858</v>
      </c>
      <c r="F83" s="24">
        <f t="shared" si="16"/>
        <v>2587.4285714285716</v>
      </c>
      <c r="G83" s="12">
        <v>13</v>
      </c>
      <c r="H83" s="29">
        <v>111600</v>
      </c>
      <c r="I83" s="86">
        <f>H83/G83</f>
        <v>8584.615384615385</v>
      </c>
      <c r="J83" s="86">
        <f t="shared" si="17"/>
        <v>48.28785794023729</v>
      </c>
      <c r="K83" s="34">
        <f t="shared" si="18"/>
        <v>3.0808303886925796</v>
      </c>
    </row>
    <row r="84" spans="1:11" ht="15" customHeight="1">
      <c r="A84" s="17"/>
      <c r="B84" s="17"/>
      <c r="C84" s="12"/>
      <c r="D84" s="23"/>
      <c r="E84" s="24"/>
      <c r="F84" s="24"/>
      <c r="G84" s="17"/>
      <c r="H84" s="29"/>
      <c r="I84" s="86"/>
      <c r="J84" s="86"/>
      <c r="K84" s="34"/>
    </row>
    <row r="85" spans="1:11" ht="15" customHeight="1">
      <c r="A85" s="79" t="s">
        <v>330</v>
      </c>
      <c r="B85" s="6">
        <f>SUM(B68:B84)</f>
        <v>82314906</v>
      </c>
      <c r="C85" s="13">
        <f>SUM(C68:C84)</f>
        <v>1226638</v>
      </c>
      <c r="D85" s="81">
        <f>SUM(D68:D84)</f>
        <v>812</v>
      </c>
      <c r="E85" s="24">
        <f>B85/D85</f>
        <v>101373.03694581281</v>
      </c>
      <c r="F85" s="24">
        <f t="shared" si="16"/>
        <v>1510.6379310344828</v>
      </c>
      <c r="G85" s="82">
        <f>SUM(G68:G84)</f>
        <v>632</v>
      </c>
      <c r="H85" s="29">
        <f>SUM(H68:H84)</f>
        <v>9412729</v>
      </c>
      <c r="I85" s="88">
        <f>H85/G85</f>
        <v>14893.558544303798</v>
      </c>
      <c r="J85" s="86">
        <f t="shared" si="17"/>
        <v>114.35023688176234</v>
      </c>
      <c r="K85" s="34">
        <f t="shared" si="18"/>
        <v>7.673599709123637</v>
      </c>
    </row>
    <row r="87" spans="1:3" ht="15" customHeight="1">
      <c r="A87" s="21" t="s">
        <v>42</v>
      </c>
      <c r="B87" s="21"/>
      <c r="C87" s="21"/>
    </row>
    <row r="88" spans="1:11" ht="15" customHeight="1">
      <c r="A88" s="3" t="s">
        <v>190</v>
      </c>
      <c r="B88" s="16" t="s">
        <v>53</v>
      </c>
      <c r="C88" s="78" t="s">
        <v>20</v>
      </c>
      <c r="D88" s="16" t="s">
        <v>51</v>
      </c>
      <c r="E88" s="22" t="s">
        <v>52</v>
      </c>
      <c r="F88" s="22" t="s">
        <v>157</v>
      </c>
      <c r="G88" s="16" t="s">
        <v>158</v>
      </c>
      <c r="H88" s="16" t="s">
        <v>205</v>
      </c>
      <c r="I88" s="16" t="s">
        <v>227</v>
      </c>
      <c r="J88" s="16" t="s">
        <v>45</v>
      </c>
      <c r="K88" s="16" t="s">
        <v>62</v>
      </c>
    </row>
    <row r="89" spans="1:11" ht="15" customHeight="1">
      <c r="A89" s="17" t="s">
        <v>122</v>
      </c>
      <c r="B89" s="6">
        <v>10749755</v>
      </c>
      <c r="C89" s="8">
        <v>102842</v>
      </c>
      <c r="D89" s="23">
        <v>79</v>
      </c>
      <c r="E89" s="24">
        <f aca="true" t="shared" si="20" ref="E89:E104">B89/D89</f>
        <v>136072.84810126582</v>
      </c>
      <c r="F89" s="24">
        <f>C89/D89</f>
        <v>1301.7974683544303</v>
      </c>
      <c r="G89" s="12">
        <v>70</v>
      </c>
      <c r="H89" s="28">
        <v>1123928</v>
      </c>
      <c r="I89" s="34">
        <f>H89/G89</f>
        <v>16056.114285714286</v>
      </c>
      <c r="J89" s="34">
        <f>H89/B89*1000</f>
        <v>104.55382471507491</v>
      </c>
      <c r="K89" s="34">
        <f>H89/C89</f>
        <v>10.928686723323155</v>
      </c>
    </row>
    <row r="90" spans="1:11" ht="15" customHeight="1">
      <c r="A90" s="17" t="s">
        <v>318</v>
      </c>
      <c r="B90" s="6">
        <v>12520332</v>
      </c>
      <c r="C90" s="8">
        <v>183479</v>
      </c>
      <c r="D90" s="23">
        <v>130</v>
      </c>
      <c r="E90" s="24">
        <f t="shared" si="20"/>
        <v>96310.24615384615</v>
      </c>
      <c r="F90" s="24">
        <f aca="true" t="shared" si="21" ref="F90:F106">C90/D90</f>
        <v>1411.376923076923</v>
      </c>
      <c r="G90" s="12">
        <v>99</v>
      </c>
      <c r="H90" s="28">
        <v>150000</v>
      </c>
      <c r="I90" s="34">
        <f>H90/G90</f>
        <v>1515.1515151515152</v>
      </c>
      <c r="J90" s="34">
        <f aca="true" t="shared" si="22" ref="J90:J106">H90/B90*1000</f>
        <v>11.980512976812435</v>
      </c>
      <c r="K90" s="34">
        <f aca="true" t="shared" si="23" ref="K90:K106">H90/C90</f>
        <v>0.8175322516473275</v>
      </c>
    </row>
    <row r="91" spans="1:11" ht="15" customHeight="1">
      <c r="A91" s="17" t="s">
        <v>319</v>
      </c>
      <c r="B91" s="6">
        <v>3416255</v>
      </c>
      <c r="C91" s="8">
        <v>53728</v>
      </c>
      <c r="D91" s="23">
        <v>12</v>
      </c>
      <c r="E91" s="24">
        <f t="shared" si="20"/>
        <v>284687.9166666667</v>
      </c>
      <c r="F91" s="24">
        <f t="shared" si="21"/>
        <v>4477.333333333333</v>
      </c>
      <c r="G91" s="12">
        <v>12</v>
      </c>
      <c r="H91" s="28">
        <v>777000</v>
      </c>
      <c r="I91" s="34">
        <f aca="true" t="shared" si="24" ref="I91:I102">H91/G91</f>
        <v>64750</v>
      </c>
      <c r="J91" s="34">
        <f t="shared" si="22"/>
        <v>227.44203813825374</v>
      </c>
      <c r="K91" s="34">
        <f t="shared" si="23"/>
        <v>14.461733174508636</v>
      </c>
    </row>
    <row r="92" spans="1:11" ht="15" customHeight="1">
      <c r="A92" s="17" t="s">
        <v>320</v>
      </c>
      <c r="B92" s="6">
        <v>2535737</v>
      </c>
      <c r="C92" s="8">
        <v>43964</v>
      </c>
      <c r="D92" s="23">
        <v>38</v>
      </c>
      <c r="E92" s="24">
        <f t="shared" si="20"/>
        <v>66729.92105263157</v>
      </c>
      <c r="F92" s="24">
        <f t="shared" si="21"/>
        <v>1156.9473684210527</v>
      </c>
      <c r="G92" s="12">
        <v>0</v>
      </c>
      <c r="H92" s="28">
        <v>0</v>
      </c>
      <c r="I92" s="34">
        <v>0</v>
      </c>
      <c r="J92" s="34">
        <f t="shared" si="22"/>
        <v>0</v>
      </c>
      <c r="K92" s="34">
        <f t="shared" si="23"/>
        <v>0</v>
      </c>
    </row>
    <row r="93" spans="1:11" ht="15" customHeight="1">
      <c r="A93" s="17" t="s">
        <v>321</v>
      </c>
      <c r="B93" s="6">
        <v>663082</v>
      </c>
      <c r="C93" s="8">
        <v>9529</v>
      </c>
      <c r="D93" s="23">
        <v>5</v>
      </c>
      <c r="E93" s="24">
        <f t="shared" si="20"/>
        <v>132616.4</v>
      </c>
      <c r="F93" s="24">
        <f t="shared" si="21"/>
        <v>1905.8</v>
      </c>
      <c r="G93" s="12">
        <v>5</v>
      </c>
      <c r="H93" s="28">
        <v>136262</v>
      </c>
      <c r="I93" s="34">
        <f t="shared" si="24"/>
        <v>27252.4</v>
      </c>
      <c r="J93" s="34">
        <f t="shared" si="22"/>
        <v>205.4979625446023</v>
      </c>
      <c r="K93" s="34">
        <f t="shared" si="23"/>
        <v>14.299716654423339</v>
      </c>
    </row>
    <row r="94" spans="1:11" ht="15" customHeight="1">
      <c r="A94" s="17" t="s">
        <v>322</v>
      </c>
      <c r="B94" s="6">
        <v>1770629</v>
      </c>
      <c r="C94" s="8">
        <v>22733</v>
      </c>
      <c r="D94" s="23">
        <v>6</v>
      </c>
      <c r="E94" s="24">
        <f t="shared" si="20"/>
        <v>295104.8333333333</v>
      </c>
      <c r="F94" s="24">
        <f t="shared" si="21"/>
        <v>3788.8333333333335</v>
      </c>
      <c r="G94" s="12">
        <v>6</v>
      </c>
      <c r="H94" s="28">
        <v>919000</v>
      </c>
      <c r="I94" s="34">
        <f t="shared" si="24"/>
        <v>153166.66666666666</v>
      </c>
      <c r="J94" s="34">
        <f t="shared" si="22"/>
        <v>519.024595214469</v>
      </c>
      <c r="K94" s="34">
        <f t="shared" si="23"/>
        <v>40.42581269520081</v>
      </c>
    </row>
    <row r="95" spans="1:11" ht="15" customHeight="1">
      <c r="A95" s="17" t="s">
        <v>323</v>
      </c>
      <c r="B95" s="6">
        <v>6072555</v>
      </c>
      <c r="C95" s="8">
        <v>85417</v>
      </c>
      <c r="D95" s="23">
        <v>57</v>
      </c>
      <c r="E95" s="24">
        <f t="shared" si="20"/>
        <v>106536.05263157895</v>
      </c>
      <c r="F95" s="24">
        <f t="shared" si="21"/>
        <v>1498.5438596491229</v>
      </c>
      <c r="G95" s="12">
        <v>57</v>
      </c>
      <c r="H95" s="28">
        <v>738344</v>
      </c>
      <c r="I95" s="34">
        <f t="shared" si="24"/>
        <v>12953.40350877193</v>
      </c>
      <c r="J95" s="34">
        <f t="shared" si="22"/>
        <v>121.5870420276144</v>
      </c>
      <c r="K95" s="34">
        <f t="shared" si="23"/>
        <v>8.64399358441528</v>
      </c>
    </row>
    <row r="96" spans="1:11" ht="15" customHeight="1">
      <c r="A96" s="17" t="s">
        <v>123</v>
      </c>
      <c r="B96" s="6">
        <v>1679682</v>
      </c>
      <c r="C96" s="8">
        <v>32999</v>
      </c>
      <c r="D96" s="23">
        <v>19</v>
      </c>
      <c r="E96" s="24">
        <f t="shared" si="20"/>
        <v>88404.31578947368</v>
      </c>
      <c r="F96" s="24">
        <f t="shared" si="21"/>
        <v>1736.7894736842106</v>
      </c>
      <c r="G96" s="12">
        <v>18</v>
      </c>
      <c r="H96" s="28">
        <v>209725</v>
      </c>
      <c r="I96" s="34">
        <f t="shared" si="24"/>
        <v>11651.388888888889</v>
      </c>
      <c r="J96" s="34">
        <f t="shared" si="22"/>
        <v>124.85994372744365</v>
      </c>
      <c r="K96" s="34">
        <f t="shared" si="23"/>
        <v>6.3554956210794264</v>
      </c>
    </row>
    <row r="97" spans="1:11" ht="15" customHeight="1">
      <c r="A97" s="17" t="s">
        <v>324</v>
      </c>
      <c r="B97" s="6">
        <v>7971684</v>
      </c>
      <c r="C97" s="8">
        <v>128531</v>
      </c>
      <c r="D97" s="23">
        <v>55</v>
      </c>
      <c r="E97" s="24">
        <f t="shared" si="20"/>
        <v>144939.70909090908</v>
      </c>
      <c r="F97" s="24">
        <f t="shared" si="21"/>
        <v>2336.927272727273</v>
      </c>
      <c r="G97" s="12">
        <v>50</v>
      </c>
      <c r="H97" s="28">
        <v>802780</v>
      </c>
      <c r="I97" s="34">
        <f t="shared" si="24"/>
        <v>16055.6</v>
      </c>
      <c r="J97" s="34">
        <f t="shared" si="22"/>
        <v>100.7039416012978</v>
      </c>
      <c r="K97" s="34">
        <f t="shared" si="23"/>
        <v>6.245808404198209</v>
      </c>
    </row>
    <row r="98" spans="1:11" ht="15" customHeight="1">
      <c r="A98" s="17" t="s">
        <v>124</v>
      </c>
      <c r="B98" s="6">
        <v>17996621</v>
      </c>
      <c r="C98" s="8">
        <v>290207</v>
      </c>
      <c r="D98" s="23">
        <v>191</v>
      </c>
      <c r="E98" s="24">
        <f t="shared" si="20"/>
        <v>94223.14659685864</v>
      </c>
      <c r="F98" s="24">
        <f t="shared" si="21"/>
        <v>1519.4083769633507</v>
      </c>
      <c r="G98" s="12">
        <v>127</v>
      </c>
      <c r="H98" s="28">
        <v>698180</v>
      </c>
      <c r="I98" s="34">
        <f t="shared" si="24"/>
        <v>5497.48031496063</v>
      </c>
      <c r="J98" s="34">
        <f t="shared" si="22"/>
        <v>38.795060472740964</v>
      </c>
      <c r="K98" s="34">
        <f t="shared" si="23"/>
        <v>2.4057999979325104</v>
      </c>
    </row>
    <row r="99" spans="1:11" ht="15" customHeight="1">
      <c r="A99" s="17" t="s">
        <v>325</v>
      </c>
      <c r="B99" s="6">
        <v>4045643</v>
      </c>
      <c r="C99" s="8">
        <v>66194</v>
      </c>
      <c r="D99" s="23">
        <v>116</v>
      </c>
      <c r="E99" s="24">
        <f t="shared" si="20"/>
        <v>34876.23275862069</v>
      </c>
      <c r="F99" s="24">
        <f t="shared" si="21"/>
        <v>570.6379310344828</v>
      </c>
      <c r="G99" s="12">
        <v>102</v>
      </c>
      <c r="H99" s="28">
        <v>2389860</v>
      </c>
      <c r="I99" s="34">
        <f t="shared" si="24"/>
        <v>23430</v>
      </c>
      <c r="J99" s="34">
        <f t="shared" si="22"/>
        <v>590.7243916480026</v>
      </c>
      <c r="K99" s="34">
        <f t="shared" si="23"/>
        <v>36.1038764842735</v>
      </c>
    </row>
    <row r="100" spans="1:11" ht="15" customHeight="1">
      <c r="A100" s="17" t="s">
        <v>326</v>
      </c>
      <c r="B100" s="6">
        <v>1036598</v>
      </c>
      <c r="C100" s="8">
        <v>23066</v>
      </c>
      <c r="D100" s="23">
        <v>12</v>
      </c>
      <c r="E100" s="24">
        <f t="shared" si="20"/>
        <v>86383.16666666667</v>
      </c>
      <c r="F100" s="24">
        <f t="shared" si="21"/>
        <v>1922.1666666666667</v>
      </c>
      <c r="G100" s="12">
        <v>11</v>
      </c>
      <c r="H100" s="29">
        <v>238446</v>
      </c>
      <c r="I100" s="86">
        <f t="shared" si="24"/>
        <v>21676.909090909092</v>
      </c>
      <c r="J100" s="86">
        <f t="shared" si="22"/>
        <v>230.02745519478137</v>
      </c>
      <c r="K100" s="34">
        <f t="shared" si="23"/>
        <v>10.337553108471344</v>
      </c>
    </row>
    <row r="101" spans="1:11" ht="15" customHeight="1">
      <c r="A101" s="17" t="s">
        <v>327</v>
      </c>
      <c r="B101" s="6">
        <v>4220200</v>
      </c>
      <c r="C101" s="10">
        <v>69183</v>
      </c>
      <c r="D101" s="23">
        <v>32</v>
      </c>
      <c r="E101" s="24">
        <f t="shared" si="20"/>
        <v>131881.25</v>
      </c>
      <c r="F101" s="24">
        <f t="shared" si="21"/>
        <v>2161.96875</v>
      </c>
      <c r="G101" s="12">
        <v>26</v>
      </c>
      <c r="H101" s="29">
        <v>382829</v>
      </c>
      <c r="I101" s="86">
        <f t="shared" si="24"/>
        <v>14724.192307692309</v>
      </c>
      <c r="J101" s="86">
        <f t="shared" si="22"/>
        <v>90.71347329510449</v>
      </c>
      <c r="K101" s="34">
        <f t="shared" si="23"/>
        <v>5.533570385788416</v>
      </c>
    </row>
    <row r="102" spans="1:11" ht="15" customHeight="1">
      <c r="A102" s="17" t="s">
        <v>125</v>
      </c>
      <c r="B102" s="6">
        <v>2412472</v>
      </c>
      <c r="C102" s="10">
        <v>46720</v>
      </c>
      <c r="D102" s="23">
        <v>23</v>
      </c>
      <c r="E102" s="24">
        <f t="shared" si="20"/>
        <v>104890.08695652174</v>
      </c>
      <c r="F102" s="24">
        <f t="shared" si="21"/>
        <v>2031.304347826087</v>
      </c>
      <c r="G102" s="12">
        <v>19</v>
      </c>
      <c r="H102" s="29">
        <v>285000</v>
      </c>
      <c r="I102" s="86">
        <f t="shared" si="24"/>
        <v>15000</v>
      </c>
      <c r="J102" s="86">
        <f t="shared" si="22"/>
        <v>118.13608613903082</v>
      </c>
      <c r="K102" s="34">
        <f t="shared" si="23"/>
        <v>6.100171232876712</v>
      </c>
    </row>
    <row r="103" spans="1:11" ht="15" customHeight="1">
      <c r="A103" s="17" t="s">
        <v>126</v>
      </c>
      <c r="B103" s="6">
        <v>2837373</v>
      </c>
      <c r="C103" s="10">
        <v>46256</v>
      </c>
      <c r="D103" s="23">
        <v>20</v>
      </c>
      <c r="E103" s="24">
        <f t="shared" si="20"/>
        <v>141868.65</v>
      </c>
      <c r="F103" s="24">
        <f t="shared" si="21"/>
        <v>2312.8</v>
      </c>
      <c r="G103" s="12">
        <v>20</v>
      </c>
      <c r="H103" s="29">
        <v>595000</v>
      </c>
      <c r="I103" s="86">
        <f>H103/G103</f>
        <v>29750</v>
      </c>
      <c r="J103" s="86">
        <f t="shared" si="22"/>
        <v>209.70101569303716</v>
      </c>
      <c r="K103" s="34">
        <f t="shared" si="23"/>
        <v>12.86319612590799</v>
      </c>
    </row>
    <row r="104" spans="1:11" ht="15" customHeight="1">
      <c r="A104" s="17" t="s">
        <v>329</v>
      </c>
      <c r="B104" s="6">
        <v>2289219</v>
      </c>
      <c r="C104" s="10">
        <v>37332</v>
      </c>
      <c r="D104" s="23">
        <v>14</v>
      </c>
      <c r="E104" s="24">
        <f t="shared" si="20"/>
        <v>163515.64285714287</v>
      </c>
      <c r="F104" s="24">
        <f t="shared" si="21"/>
        <v>2666.5714285714284</v>
      </c>
      <c r="G104" s="12">
        <v>12</v>
      </c>
      <c r="H104" s="29">
        <v>97670</v>
      </c>
      <c r="I104" s="86">
        <f>H104/G104</f>
        <v>8139.166666666667</v>
      </c>
      <c r="J104" s="86">
        <f t="shared" si="22"/>
        <v>42.665205906468536</v>
      </c>
      <c r="K104" s="34">
        <f t="shared" si="23"/>
        <v>2.6162541519339975</v>
      </c>
    </row>
    <row r="105" spans="1:11" ht="15" customHeight="1">
      <c r="A105" s="17"/>
      <c r="B105" s="17"/>
      <c r="C105" s="12"/>
      <c r="D105" s="23"/>
      <c r="E105" s="24"/>
      <c r="F105" s="24"/>
      <c r="G105" s="17"/>
      <c r="H105" s="29"/>
      <c r="I105" s="86"/>
      <c r="J105" s="86"/>
      <c r="K105" s="34"/>
    </row>
    <row r="106" spans="1:11" ht="15" customHeight="1">
      <c r="A106" s="79" t="s">
        <v>330</v>
      </c>
      <c r="B106" s="6">
        <f>SUM(B89:B105)</f>
        <v>82217837</v>
      </c>
      <c r="C106" s="13">
        <f>SUM(C89:C105)</f>
        <v>1242180</v>
      </c>
      <c r="D106" s="81">
        <f>SUM(D89:D105)</f>
        <v>809</v>
      </c>
      <c r="E106" s="24">
        <f>B106/D106</f>
        <v>101628.97033374537</v>
      </c>
      <c r="F106" s="24">
        <f t="shared" si="21"/>
        <v>1535.451174289246</v>
      </c>
      <c r="G106" s="82">
        <f>SUM(G89:G105)</f>
        <v>634</v>
      </c>
      <c r="H106" s="29">
        <f>SUM(H89:H105)</f>
        <v>9544024</v>
      </c>
      <c r="I106" s="88">
        <f>H106/G106</f>
        <v>15053.665615141956</v>
      </c>
      <c r="J106" s="86">
        <f t="shared" si="22"/>
        <v>116.08215866831914</v>
      </c>
      <c r="K106" s="34">
        <f t="shared" si="23"/>
        <v>7.683285836191212</v>
      </c>
    </row>
    <row r="108" ht="0.75" customHeight="1"/>
    <row r="109" spans="1:3" ht="15" customHeight="1">
      <c r="A109" s="21" t="s">
        <v>297</v>
      </c>
      <c r="B109" s="21"/>
      <c r="C109" s="21"/>
    </row>
    <row r="110" spans="1:11" ht="15" customHeight="1">
      <c r="A110" s="3" t="s">
        <v>190</v>
      </c>
      <c r="B110" s="16" t="s">
        <v>186</v>
      </c>
      <c r="C110" s="78" t="s">
        <v>199</v>
      </c>
      <c r="D110" s="16" t="s">
        <v>419</v>
      </c>
      <c r="E110" s="22" t="s">
        <v>187</v>
      </c>
      <c r="F110" s="22" t="s">
        <v>420</v>
      </c>
      <c r="G110" s="16" t="s">
        <v>97</v>
      </c>
      <c r="H110" s="16" t="s">
        <v>421</v>
      </c>
      <c r="I110" s="16" t="s">
        <v>227</v>
      </c>
      <c r="J110" s="16" t="s">
        <v>339</v>
      </c>
      <c r="K110" s="16" t="s">
        <v>340</v>
      </c>
    </row>
    <row r="111" spans="1:11" ht="15" customHeight="1">
      <c r="A111" s="17" t="s">
        <v>122</v>
      </c>
      <c r="B111" s="212">
        <v>10749506</v>
      </c>
      <c r="C111" s="27">
        <v>106691</v>
      </c>
      <c r="D111" s="226">
        <v>79</v>
      </c>
      <c r="E111" s="227">
        <f aca="true" t="shared" si="25" ref="E111:E126">B111/D111</f>
        <v>136069.69620253163</v>
      </c>
      <c r="F111" s="227">
        <f>C111/D111</f>
        <v>1350.5189873417721</v>
      </c>
      <c r="G111" s="31">
        <v>69</v>
      </c>
      <c r="H111" s="228">
        <v>1118016</v>
      </c>
      <c r="I111" s="229">
        <f>H111/G111</f>
        <v>16203.130434782608</v>
      </c>
      <c r="J111" s="229">
        <f>H111/B111*1000</f>
        <v>104.00626782291204</v>
      </c>
      <c r="K111" s="229">
        <f>H111/C111</f>
        <v>10.479009475963295</v>
      </c>
    </row>
    <row r="112" spans="1:11" ht="15" customHeight="1">
      <c r="A112" s="17" t="s">
        <v>318</v>
      </c>
      <c r="B112" s="212">
        <v>12519728</v>
      </c>
      <c r="C112" s="27">
        <v>185096</v>
      </c>
      <c r="D112" s="226">
        <v>127</v>
      </c>
      <c r="E112" s="227">
        <f t="shared" si="25"/>
        <v>98580.53543307087</v>
      </c>
      <c r="F112" s="227">
        <f aca="true" t="shared" si="26" ref="F112:F126">C112/D112</f>
        <v>1457.4488188976377</v>
      </c>
      <c r="G112" s="31">
        <v>97</v>
      </c>
      <c r="H112" s="228">
        <v>150000</v>
      </c>
      <c r="I112" s="229">
        <f>H112/G112</f>
        <v>1546.3917525773195</v>
      </c>
      <c r="J112" s="229">
        <f aca="true" t="shared" si="27" ref="J112:J126">H112/B112*1000</f>
        <v>11.981090962998557</v>
      </c>
      <c r="K112" s="229">
        <f aca="true" t="shared" si="28" ref="K112:K126">H112/C112</f>
        <v>0.8103902839607555</v>
      </c>
    </row>
    <row r="113" spans="1:11" ht="15" customHeight="1">
      <c r="A113" s="17" t="s">
        <v>319</v>
      </c>
      <c r="B113" s="212">
        <v>3431675</v>
      </c>
      <c r="C113" s="27">
        <v>57404</v>
      </c>
      <c r="D113" s="226">
        <v>14</v>
      </c>
      <c r="E113" s="227">
        <f t="shared" si="25"/>
        <v>245119.64285714287</v>
      </c>
      <c r="F113" s="227">
        <f t="shared" si="26"/>
        <v>4100.285714285715</v>
      </c>
      <c r="G113" s="31">
        <v>12</v>
      </c>
      <c r="H113" s="228">
        <v>776123</v>
      </c>
      <c r="I113" s="229">
        <f>H113/G113</f>
        <v>64676.916666666664</v>
      </c>
      <c r="J113" s="229">
        <f t="shared" si="27"/>
        <v>226.16448235919776</v>
      </c>
      <c r="K113" s="229">
        <f t="shared" si="28"/>
        <v>13.520364434534178</v>
      </c>
    </row>
    <row r="114" spans="1:11" ht="15" customHeight="1">
      <c r="A114" s="17" t="s">
        <v>320</v>
      </c>
      <c r="B114" s="212">
        <v>2522493</v>
      </c>
      <c r="C114" s="27">
        <v>45450</v>
      </c>
      <c r="D114" s="226">
        <v>38</v>
      </c>
      <c r="E114" s="227">
        <f t="shared" si="25"/>
        <v>66381.3947368421</v>
      </c>
      <c r="F114" s="227">
        <f t="shared" si="26"/>
        <v>1196.0526315789473</v>
      </c>
      <c r="G114" s="31">
        <v>0</v>
      </c>
      <c r="H114" s="228">
        <v>0</v>
      </c>
      <c r="I114" s="229">
        <v>0</v>
      </c>
      <c r="J114" s="229">
        <f t="shared" si="27"/>
        <v>0</v>
      </c>
      <c r="K114" s="229">
        <f t="shared" si="28"/>
        <v>0</v>
      </c>
    </row>
    <row r="115" spans="1:11" ht="15" customHeight="1">
      <c r="A115" s="17" t="s">
        <v>321</v>
      </c>
      <c r="B115" s="212">
        <v>661866</v>
      </c>
      <c r="C115" s="27">
        <v>9922</v>
      </c>
      <c r="D115" s="226">
        <v>5</v>
      </c>
      <c r="E115" s="227">
        <f t="shared" si="25"/>
        <v>132373.2</v>
      </c>
      <c r="F115" s="227">
        <f t="shared" si="26"/>
        <v>1984.4</v>
      </c>
      <c r="G115" s="31">
        <v>4</v>
      </c>
      <c r="H115" s="228">
        <v>130000</v>
      </c>
      <c r="I115" s="229">
        <f aca="true" t="shared" si="29" ref="I115:I124">H115/G115</f>
        <v>32500</v>
      </c>
      <c r="J115" s="229">
        <f t="shared" si="27"/>
        <v>196.41437995002008</v>
      </c>
      <c r="K115" s="229">
        <f t="shared" si="28"/>
        <v>13.102197137673857</v>
      </c>
    </row>
    <row r="116" spans="1:11" ht="15" customHeight="1">
      <c r="A116" s="17" t="s">
        <v>322</v>
      </c>
      <c r="B116" s="212">
        <v>1772100</v>
      </c>
      <c r="C116" s="27">
        <v>24000</v>
      </c>
      <c r="D116" s="226">
        <v>6</v>
      </c>
      <c r="E116" s="227">
        <f t="shared" si="25"/>
        <v>295350</v>
      </c>
      <c r="F116" s="227">
        <f t="shared" si="26"/>
        <v>4000</v>
      </c>
      <c r="G116" s="31">
        <v>6</v>
      </c>
      <c r="H116" s="228">
        <v>919000</v>
      </c>
      <c r="I116" s="229">
        <f t="shared" si="29"/>
        <v>153166.66666666666</v>
      </c>
      <c r="J116" s="229">
        <f t="shared" si="27"/>
        <v>518.5937588172225</v>
      </c>
      <c r="K116" s="229">
        <f t="shared" si="28"/>
        <v>38.291666666666664</v>
      </c>
    </row>
    <row r="117" spans="1:11" ht="15" customHeight="1">
      <c r="A117" s="17" t="s">
        <v>323</v>
      </c>
      <c r="B117" s="212">
        <v>6064953</v>
      </c>
      <c r="C117" s="27">
        <v>87379</v>
      </c>
      <c r="D117" s="226">
        <v>56</v>
      </c>
      <c r="E117" s="227">
        <f t="shared" si="25"/>
        <v>108302.73214285714</v>
      </c>
      <c r="F117" s="227">
        <f t="shared" si="26"/>
        <v>1560.3392857142858</v>
      </c>
      <c r="G117" s="31">
        <v>55</v>
      </c>
      <c r="H117" s="228">
        <v>738600</v>
      </c>
      <c r="I117" s="229">
        <f t="shared" si="29"/>
        <v>13429.09090909091</v>
      </c>
      <c r="J117" s="229">
        <f t="shared" si="27"/>
        <v>121.78165271849592</v>
      </c>
      <c r="K117" s="229">
        <f t="shared" si="28"/>
        <v>8.452831916135455</v>
      </c>
    </row>
    <row r="118" spans="1:11" ht="15" customHeight="1">
      <c r="A118" s="17" t="s">
        <v>123</v>
      </c>
      <c r="B118" s="212">
        <v>1664356</v>
      </c>
      <c r="C118" s="27">
        <v>32362</v>
      </c>
      <c r="D118" s="226">
        <v>26</v>
      </c>
      <c r="E118" s="227">
        <f t="shared" si="25"/>
        <v>64013.692307692305</v>
      </c>
      <c r="F118" s="227">
        <f t="shared" si="26"/>
        <v>1244.6923076923076</v>
      </c>
      <c r="G118" s="31">
        <v>16</v>
      </c>
      <c r="H118" s="228">
        <v>125509</v>
      </c>
      <c r="I118" s="229">
        <f t="shared" si="29"/>
        <v>7844.3125</v>
      </c>
      <c r="J118" s="229">
        <f t="shared" si="27"/>
        <v>75.40994835239576</v>
      </c>
      <c r="K118" s="229">
        <f t="shared" si="28"/>
        <v>3.878283171621037</v>
      </c>
    </row>
    <row r="119" spans="1:11" ht="15" customHeight="1">
      <c r="A119" s="17" t="s">
        <v>324</v>
      </c>
      <c r="B119" s="212">
        <v>7947244</v>
      </c>
      <c r="C119" s="27">
        <v>132525</v>
      </c>
      <c r="D119" s="226">
        <v>56</v>
      </c>
      <c r="E119" s="227">
        <f t="shared" si="25"/>
        <v>141915.07142857142</v>
      </c>
      <c r="F119" s="227">
        <f t="shared" si="26"/>
        <v>2366.5178571428573</v>
      </c>
      <c r="G119" s="31">
        <v>51</v>
      </c>
      <c r="H119" s="228">
        <v>827355</v>
      </c>
      <c r="I119" s="229">
        <f t="shared" si="29"/>
        <v>16222.64705882353</v>
      </c>
      <c r="J119" s="229">
        <f t="shared" si="27"/>
        <v>104.1059013665618</v>
      </c>
      <c r="K119" s="229">
        <f t="shared" si="28"/>
        <v>6.243010752688172</v>
      </c>
    </row>
    <row r="120" spans="1:11" ht="15" customHeight="1">
      <c r="A120" s="17" t="s">
        <v>124</v>
      </c>
      <c r="B120" s="212">
        <v>17933064</v>
      </c>
      <c r="C120" s="27">
        <v>301783</v>
      </c>
      <c r="D120" s="226">
        <v>187</v>
      </c>
      <c r="E120" s="227">
        <f t="shared" si="25"/>
        <v>95898.73796791444</v>
      </c>
      <c r="F120" s="227">
        <f t="shared" si="26"/>
        <v>1613.8128342245989</v>
      </c>
      <c r="G120" s="31">
        <v>129</v>
      </c>
      <c r="H120" s="228">
        <v>771580</v>
      </c>
      <c r="I120" s="229">
        <f t="shared" si="29"/>
        <v>5981.240310077519</v>
      </c>
      <c r="J120" s="229">
        <f t="shared" si="27"/>
        <v>43.02555324622719</v>
      </c>
      <c r="K120" s="229">
        <f t="shared" si="28"/>
        <v>2.556737788410878</v>
      </c>
    </row>
    <row r="121" spans="1:11" ht="15" customHeight="1">
      <c r="A121" s="17" t="s">
        <v>325</v>
      </c>
      <c r="B121" s="212">
        <v>4028351</v>
      </c>
      <c r="C121" s="27">
        <v>66933</v>
      </c>
      <c r="D121" s="226">
        <v>115</v>
      </c>
      <c r="E121" s="227">
        <f t="shared" si="25"/>
        <v>35029.139130434785</v>
      </c>
      <c r="F121" s="227">
        <f t="shared" si="26"/>
        <v>582.0260869565218</v>
      </c>
      <c r="G121" s="31">
        <v>106</v>
      </c>
      <c r="H121" s="228">
        <v>2483580</v>
      </c>
      <c r="I121" s="229">
        <f t="shared" si="29"/>
        <v>23430</v>
      </c>
      <c r="J121" s="229">
        <f t="shared" si="27"/>
        <v>616.5252233482137</v>
      </c>
      <c r="K121" s="229">
        <f t="shared" si="28"/>
        <v>37.10546367262785</v>
      </c>
    </row>
    <row r="122" spans="1:11" ht="15" customHeight="1">
      <c r="A122" s="17" t="s">
        <v>326</v>
      </c>
      <c r="B122" s="212">
        <v>1030324</v>
      </c>
      <c r="C122" s="27">
        <v>19289</v>
      </c>
      <c r="D122" s="226">
        <v>12</v>
      </c>
      <c r="E122" s="227">
        <f t="shared" si="25"/>
        <v>85860.33333333333</v>
      </c>
      <c r="F122" s="227">
        <f t="shared" si="26"/>
        <v>1607.4166666666667</v>
      </c>
      <c r="G122" s="31">
        <v>11</v>
      </c>
      <c r="H122" s="228">
        <v>220746</v>
      </c>
      <c r="I122" s="229">
        <f t="shared" si="29"/>
        <v>20067.81818181818</v>
      </c>
      <c r="J122" s="229">
        <f t="shared" si="27"/>
        <v>214.24910998870257</v>
      </c>
      <c r="K122" s="229">
        <f t="shared" si="28"/>
        <v>11.444139146663902</v>
      </c>
    </row>
    <row r="123" spans="1:11" ht="15" customHeight="1">
      <c r="A123" s="17" t="s">
        <v>327</v>
      </c>
      <c r="B123" s="212">
        <v>4192801</v>
      </c>
      <c r="C123" s="30">
        <v>70829</v>
      </c>
      <c r="D123" s="226">
        <v>32</v>
      </c>
      <c r="E123" s="227">
        <f t="shared" si="25"/>
        <v>131025.03125</v>
      </c>
      <c r="F123" s="227">
        <f t="shared" si="26"/>
        <v>2213.40625</v>
      </c>
      <c r="G123" s="31">
        <v>26</v>
      </c>
      <c r="H123" s="228">
        <v>371386</v>
      </c>
      <c r="I123" s="229">
        <f t="shared" si="29"/>
        <v>14284.076923076924</v>
      </c>
      <c r="J123" s="229">
        <f t="shared" si="27"/>
        <v>88.57706339986085</v>
      </c>
      <c r="K123" s="229">
        <f t="shared" si="28"/>
        <v>5.243417244349066</v>
      </c>
    </row>
    <row r="124" spans="1:11" ht="15" customHeight="1">
      <c r="A124" s="17" t="s">
        <v>125</v>
      </c>
      <c r="B124" s="212">
        <v>2381872</v>
      </c>
      <c r="C124" s="30">
        <v>45937</v>
      </c>
      <c r="D124" s="226">
        <v>20</v>
      </c>
      <c r="E124" s="227">
        <f t="shared" si="25"/>
        <v>119093.6</v>
      </c>
      <c r="F124" s="227">
        <f t="shared" si="26"/>
        <v>2296.85</v>
      </c>
      <c r="G124" s="31">
        <v>19</v>
      </c>
      <c r="H124" s="228">
        <v>230000</v>
      </c>
      <c r="I124" s="229">
        <f t="shared" si="29"/>
        <v>12105.263157894737</v>
      </c>
      <c r="J124" s="229">
        <f t="shared" si="27"/>
        <v>96.5627036213533</v>
      </c>
      <c r="K124" s="229">
        <f t="shared" si="28"/>
        <v>5.006857217493524</v>
      </c>
    </row>
    <row r="125" spans="1:11" ht="15" customHeight="1">
      <c r="A125" s="17" t="s">
        <v>126</v>
      </c>
      <c r="B125" s="212">
        <v>2834260</v>
      </c>
      <c r="C125" s="30">
        <v>49100</v>
      </c>
      <c r="D125" s="226">
        <v>20</v>
      </c>
      <c r="E125" s="227">
        <f t="shared" si="25"/>
        <v>141713</v>
      </c>
      <c r="F125" s="227">
        <f t="shared" si="26"/>
        <v>2455</v>
      </c>
      <c r="G125" s="31">
        <v>20</v>
      </c>
      <c r="H125" s="228">
        <v>595000</v>
      </c>
      <c r="I125" s="229">
        <f>H125/G125</f>
        <v>29750</v>
      </c>
      <c r="J125" s="229">
        <f t="shared" si="27"/>
        <v>209.931340102884</v>
      </c>
      <c r="K125" s="229">
        <f t="shared" si="28"/>
        <v>12.118126272912424</v>
      </c>
    </row>
    <row r="126" spans="1:11" ht="15" customHeight="1">
      <c r="A126" s="17" t="s">
        <v>329</v>
      </c>
      <c r="B126" s="212">
        <v>2267763</v>
      </c>
      <c r="C126" s="30">
        <v>38565</v>
      </c>
      <c r="D126" s="226">
        <v>13</v>
      </c>
      <c r="E126" s="227">
        <f t="shared" si="25"/>
        <v>174443.3076923077</v>
      </c>
      <c r="F126" s="227">
        <f t="shared" si="26"/>
        <v>2966.5384615384614</v>
      </c>
      <c r="G126" s="31">
        <v>13</v>
      </c>
      <c r="H126" s="228">
        <v>95000</v>
      </c>
      <c r="I126" s="229">
        <f>H126/G126</f>
        <v>7307.692307692308</v>
      </c>
      <c r="J126" s="229">
        <f t="shared" si="27"/>
        <v>41.89150277167411</v>
      </c>
      <c r="K126" s="229">
        <f t="shared" si="28"/>
        <v>2.463373525217166</v>
      </c>
    </row>
    <row r="127" spans="1:11" ht="15" customHeight="1">
      <c r="A127" s="17"/>
      <c r="B127" s="216"/>
      <c r="C127" s="31"/>
      <c r="D127" s="226"/>
      <c r="E127" s="227"/>
      <c r="F127" s="227"/>
      <c r="G127" s="216"/>
      <c r="H127" s="228"/>
      <c r="I127" s="229"/>
      <c r="J127" s="229"/>
      <c r="K127" s="229"/>
    </row>
    <row r="128" spans="1:11" ht="15" customHeight="1">
      <c r="A128" s="79" t="s">
        <v>330</v>
      </c>
      <c r="B128" s="212">
        <f>SUM(B111:B127)</f>
        <v>82002356</v>
      </c>
      <c r="C128" s="32">
        <f>SUM(C111:C127)</f>
        <v>1273265</v>
      </c>
      <c r="D128" s="230">
        <f>SUM(D111:D127)</f>
        <v>806</v>
      </c>
      <c r="E128" s="227">
        <f>B128/D128</f>
        <v>101739.89578163772</v>
      </c>
      <c r="F128" s="227">
        <f>C128/D128</f>
        <v>1579.7332506203475</v>
      </c>
      <c r="G128" s="231">
        <f>SUM(G111:G127)</f>
        <v>634</v>
      </c>
      <c r="H128" s="228">
        <f>SUM(H111:H127)</f>
        <v>9551895</v>
      </c>
      <c r="I128" s="232">
        <f>H128/G128</f>
        <v>15066.080441640379</v>
      </c>
      <c r="J128" s="229">
        <f>H128/B128*1000</f>
        <v>116.48317762967689</v>
      </c>
      <c r="K128" s="229">
        <f>H128/C128</f>
        <v>7.50189080827636</v>
      </c>
    </row>
    <row r="129" ht="12.75" customHeight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0.75" customHeight="1"/>
    <row r="142" spans="1:3" ht="15" customHeight="1">
      <c r="A142" s="21" t="s">
        <v>271</v>
      </c>
      <c r="B142" s="21"/>
      <c r="C142" s="21"/>
    </row>
    <row r="143" spans="1:11" ht="15" customHeight="1">
      <c r="A143" s="3" t="s">
        <v>190</v>
      </c>
      <c r="B143" s="207" t="s">
        <v>246</v>
      </c>
      <c r="C143" s="208" t="s">
        <v>248</v>
      </c>
      <c r="D143" s="16" t="s">
        <v>272</v>
      </c>
      <c r="E143" s="22" t="s">
        <v>273</v>
      </c>
      <c r="F143" s="22" t="s">
        <v>274</v>
      </c>
      <c r="G143" s="16" t="s">
        <v>275</v>
      </c>
      <c r="H143" s="16" t="s">
        <v>276</v>
      </c>
      <c r="I143" s="16" t="s">
        <v>227</v>
      </c>
      <c r="J143" s="16" t="s">
        <v>382</v>
      </c>
      <c r="K143" s="16" t="s">
        <v>383</v>
      </c>
    </row>
    <row r="144" spans="1:11" ht="15" customHeight="1">
      <c r="A144" s="17" t="s">
        <v>122</v>
      </c>
      <c r="B144" s="191">
        <v>10744921</v>
      </c>
      <c r="C144" s="7">
        <v>108114</v>
      </c>
      <c r="D144" s="226">
        <v>77</v>
      </c>
      <c r="E144" s="227">
        <f aca="true" t="shared" si="30" ref="E144:E159">B144/D144</f>
        <v>139544.42857142858</v>
      </c>
      <c r="F144" s="227">
        <f>C144/D144</f>
        <v>1404.077922077922</v>
      </c>
      <c r="G144" s="31">
        <v>70</v>
      </c>
      <c r="H144" s="228">
        <v>1129201</v>
      </c>
      <c r="I144" s="229">
        <f>H144/G144</f>
        <v>16131.442857142858</v>
      </c>
      <c r="J144" s="229">
        <f>H144/B144*1000</f>
        <v>105.0916056060347</v>
      </c>
      <c r="K144" s="229">
        <f>H144/C144</f>
        <v>10.44454002256877</v>
      </c>
    </row>
    <row r="145" spans="1:11" ht="15" customHeight="1">
      <c r="A145" s="17" t="s">
        <v>318</v>
      </c>
      <c r="B145" s="191">
        <v>12510331</v>
      </c>
      <c r="C145" s="7">
        <v>187181</v>
      </c>
      <c r="D145" s="226">
        <v>134</v>
      </c>
      <c r="E145" s="227">
        <f t="shared" si="30"/>
        <v>93360.67910447762</v>
      </c>
      <c r="F145" s="227">
        <f aca="true" t="shared" si="31" ref="F145:F159">C145/D145</f>
        <v>1396.8731343283582</v>
      </c>
      <c r="G145" s="31">
        <v>92</v>
      </c>
      <c r="H145" s="228">
        <v>314000</v>
      </c>
      <c r="I145" s="229">
        <f>H145/G145</f>
        <v>3413.0434782608695</v>
      </c>
      <c r="J145" s="229">
        <f aca="true" t="shared" si="32" ref="J145:J159">H145/B145*1000</f>
        <v>25.09925596692845</v>
      </c>
      <c r="K145" s="229">
        <f aca="true" t="shared" si="33" ref="K145:K159">H145/C145</f>
        <v>1.6775206885314216</v>
      </c>
    </row>
    <row r="146" spans="1:11" ht="15" customHeight="1">
      <c r="A146" s="17" t="s">
        <v>319</v>
      </c>
      <c r="B146" s="191">
        <v>3442675</v>
      </c>
      <c r="C146" s="7">
        <v>58375</v>
      </c>
      <c r="D146" s="226">
        <v>14</v>
      </c>
      <c r="E146" s="227">
        <f t="shared" si="30"/>
        <v>245905.35714285713</v>
      </c>
      <c r="F146" s="227">
        <f t="shared" si="31"/>
        <v>4169.642857142857</v>
      </c>
      <c r="G146" s="31">
        <v>12</v>
      </c>
      <c r="H146" s="228">
        <v>776000</v>
      </c>
      <c r="I146" s="229">
        <f>H146/G146</f>
        <v>64666.666666666664</v>
      </c>
      <c r="J146" s="229">
        <f t="shared" si="32"/>
        <v>225.40611588372414</v>
      </c>
      <c r="K146" s="229">
        <f t="shared" si="33"/>
        <v>13.29336188436831</v>
      </c>
    </row>
    <row r="147" spans="1:11" ht="15" customHeight="1">
      <c r="A147" s="17" t="s">
        <v>320</v>
      </c>
      <c r="B147" s="191">
        <v>2511525</v>
      </c>
      <c r="C147" s="7">
        <v>45474</v>
      </c>
      <c r="D147" s="226">
        <v>38</v>
      </c>
      <c r="E147" s="227">
        <f t="shared" si="30"/>
        <v>66092.76315789473</v>
      </c>
      <c r="F147" s="227">
        <f t="shared" si="31"/>
        <v>1196.6842105263158</v>
      </c>
      <c r="G147" s="31">
        <v>0</v>
      </c>
      <c r="H147" s="228">
        <v>0</v>
      </c>
      <c r="I147" s="229">
        <v>0</v>
      </c>
      <c r="J147" s="229">
        <f t="shared" si="32"/>
        <v>0</v>
      </c>
      <c r="K147" s="229">
        <f t="shared" si="33"/>
        <v>0</v>
      </c>
    </row>
    <row r="148" spans="1:11" ht="15" customHeight="1">
      <c r="A148" s="17" t="s">
        <v>321</v>
      </c>
      <c r="B148" s="191">
        <v>661716</v>
      </c>
      <c r="C148" s="7">
        <v>10070</v>
      </c>
      <c r="D148" s="226">
        <v>5</v>
      </c>
      <c r="E148" s="227">
        <f t="shared" si="30"/>
        <v>132343.2</v>
      </c>
      <c r="F148" s="227">
        <f t="shared" si="31"/>
        <v>2014</v>
      </c>
      <c r="G148" s="31">
        <v>4</v>
      </c>
      <c r="H148" s="228">
        <v>128000</v>
      </c>
      <c r="I148" s="229">
        <f aca="true" t="shared" si="34" ref="I148:I157">H148/G148</f>
        <v>32000</v>
      </c>
      <c r="J148" s="229">
        <f t="shared" si="32"/>
        <v>193.43645914561532</v>
      </c>
      <c r="K148" s="229">
        <f t="shared" si="33"/>
        <v>12.711022840119165</v>
      </c>
    </row>
    <row r="149" spans="1:11" ht="15" customHeight="1">
      <c r="A149" s="17" t="s">
        <v>322</v>
      </c>
      <c r="B149" s="191">
        <v>1774224</v>
      </c>
      <c r="C149" s="7">
        <v>23590</v>
      </c>
      <c r="D149" s="226">
        <v>9</v>
      </c>
      <c r="E149" s="227">
        <f t="shared" si="30"/>
        <v>197136</v>
      </c>
      <c r="F149" s="227">
        <f t="shared" si="31"/>
        <v>2621.1111111111113</v>
      </c>
      <c r="G149" s="31">
        <v>8</v>
      </c>
      <c r="H149" s="228">
        <v>930000</v>
      </c>
      <c r="I149" s="229">
        <f t="shared" si="34"/>
        <v>116250</v>
      </c>
      <c r="J149" s="229">
        <f t="shared" si="32"/>
        <v>524.1728214701188</v>
      </c>
      <c r="K149" s="229">
        <f t="shared" si="33"/>
        <v>39.4234845273421</v>
      </c>
    </row>
    <row r="150" spans="1:11" ht="15" customHeight="1">
      <c r="A150" s="17" t="s">
        <v>323</v>
      </c>
      <c r="B150" s="191">
        <v>6061951</v>
      </c>
      <c r="C150" s="7">
        <v>89827</v>
      </c>
      <c r="D150" s="226">
        <v>56</v>
      </c>
      <c r="E150" s="227">
        <f t="shared" si="30"/>
        <v>108249.125</v>
      </c>
      <c r="F150" s="227">
        <f t="shared" si="31"/>
        <v>1604.0535714285713</v>
      </c>
      <c r="G150" s="31">
        <v>54</v>
      </c>
      <c r="H150" s="228">
        <v>745000</v>
      </c>
      <c r="I150" s="229">
        <f t="shared" si="34"/>
        <v>13796.296296296296</v>
      </c>
      <c r="J150" s="229">
        <f t="shared" si="32"/>
        <v>122.8977271508793</v>
      </c>
      <c r="K150" s="229">
        <f t="shared" si="33"/>
        <v>8.293720150956839</v>
      </c>
    </row>
    <row r="151" spans="1:11" ht="15" customHeight="1">
      <c r="A151" s="17" t="s">
        <v>123</v>
      </c>
      <c r="B151" s="191">
        <v>1651216</v>
      </c>
      <c r="C151" s="7">
        <v>33099</v>
      </c>
      <c r="D151" s="226">
        <v>26</v>
      </c>
      <c r="E151" s="227">
        <f t="shared" si="30"/>
        <v>63508.307692307695</v>
      </c>
      <c r="F151" s="227">
        <f t="shared" si="31"/>
        <v>1273.0384615384614</v>
      </c>
      <c r="G151" s="31">
        <v>15</v>
      </c>
      <c r="H151" s="228">
        <v>136230</v>
      </c>
      <c r="I151" s="229">
        <f t="shared" si="34"/>
        <v>9082</v>
      </c>
      <c r="J151" s="229">
        <f t="shared" si="32"/>
        <v>82.50283427486167</v>
      </c>
      <c r="K151" s="229">
        <f t="shared" si="33"/>
        <v>4.11583431523611</v>
      </c>
    </row>
    <row r="152" spans="1:11" ht="15" customHeight="1">
      <c r="A152" s="17" t="s">
        <v>324</v>
      </c>
      <c r="B152" s="191">
        <v>7928815</v>
      </c>
      <c r="C152" s="7">
        <v>134533</v>
      </c>
      <c r="D152" s="226">
        <v>55</v>
      </c>
      <c r="E152" s="227">
        <f t="shared" si="30"/>
        <v>144160.27272727274</v>
      </c>
      <c r="F152" s="227">
        <f t="shared" si="31"/>
        <v>2446.0545454545454</v>
      </c>
      <c r="G152" s="31">
        <v>51</v>
      </c>
      <c r="H152" s="228">
        <v>844870</v>
      </c>
      <c r="I152" s="229">
        <f t="shared" si="34"/>
        <v>16566.07843137255</v>
      </c>
      <c r="J152" s="229">
        <f t="shared" si="32"/>
        <v>106.55690667520935</v>
      </c>
      <c r="K152" s="229">
        <f t="shared" si="33"/>
        <v>6.280020515412575</v>
      </c>
    </row>
    <row r="153" spans="1:11" ht="15" customHeight="1">
      <c r="A153" s="17" t="s">
        <v>124</v>
      </c>
      <c r="B153" s="191">
        <v>17872763</v>
      </c>
      <c r="C153" s="7">
        <v>302483</v>
      </c>
      <c r="D153" s="226">
        <v>187</v>
      </c>
      <c r="E153" s="227">
        <f t="shared" si="30"/>
        <v>95576.27272727272</v>
      </c>
      <c r="F153" s="227">
        <f t="shared" si="31"/>
        <v>1617.5561497326203</v>
      </c>
      <c r="G153" s="31">
        <v>129</v>
      </c>
      <c r="H153" s="228">
        <v>843360</v>
      </c>
      <c r="I153" s="229">
        <f t="shared" si="34"/>
        <v>6537.674418604651</v>
      </c>
      <c r="J153" s="229">
        <f t="shared" si="32"/>
        <v>47.18688431106035</v>
      </c>
      <c r="K153" s="229">
        <f t="shared" si="33"/>
        <v>2.7881236300883026</v>
      </c>
    </row>
    <row r="154" spans="1:11" ht="15" customHeight="1">
      <c r="A154" s="17" t="s">
        <v>325</v>
      </c>
      <c r="B154" s="191">
        <v>4012675</v>
      </c>
      <c r="C154" s="7">
        <v>69322</v>
      </c>
      <c r="D154" s="226">
        <v>116</v>
      </c>
      <c r="E154" s="227">
        <f t="shared" si="30"/>
        <v>34592.025862068964</v>
      </c>
      <c r="F154" s="227">
        <f t="shared" si="31"/>
        <v>597.6034482758621</v>
      </c>
      <c r="G154" s="31">
        <v>106</v>
      </c>
      <c r="H154" s="228">
        <v>2555554</v>
      </c>
      <c r="I154" s="229">
        <f t="shared" si="34"/>
        <v>24109</v>
      </c>
      <c r="J154" s="229">
        <f t="shared" si="32"/>
        <v>636.8704168665541</v>
      </c>
      <c r="K154" s="229">
        <f t="shared" si="33"/>
        <v>36.86497792908456</v>
      </c>
    </row>
    <row r="155" spans="1:11" ht="15" customHeight="1">
      <c r="A155" s="17" t="s">
        <v>326</v>
      </c>
      <c r="B155" s="191">
        <v>1022585</v>
      </c>
      <c r="C155" s="7">
        <v>19948</v>
      </c>
      <c r="D155" s="226">
        <v>12</v>
      </c>
      <c r="E155" s="227">
        <f t="shared" si="30"/>
        <v>85215.41666666667</v>
      </c>
      <c r="F155" s="227">
        <f t="shared" si="31"/>
        <v>1662.3333333333333</v>
      </c>
      <c r="G155" s="31">
        <v>11</v>
      </c>
      <c r="H155" s="228">
        <v>225363</v>
      </c>
      <c r="I155" s="229">
        <f t="shared" si="34"/>
        <v>20487.545454545456</v>
      </c>
      <c r="J155" s="229">
        <f t="shared" si="32"/>
        <v>220.38559141782835</v>
      </c>
      <c r="K155" s="229">
        <f t="shared" si="33"/>
        <v>11.297523561259274</v>
      </c>
    </row>
    <row r="156" spans="1:11" ht="15" customHeight="1">
      <c r="A156" s="17" t="s">
        <v>327</v>
      </c>
      <c r="B156" s="191">
        <v>4168732</v>
      </c>
      <c r="C156" s="11">
        <v>73747</v>
      </c>
      <c r="D156" s="226">
        <v>31</v>
      </c>
      <c r="E156" s="227">
        <f t="shared" si="30"/>
        <v>134475.2258064516</v>
      </c>
      <c r="F156" s="227">
        <f t="shared" si="31"/>
        <v>2378.935483870968</v>
      </c>
      <c r="G156" s="31">
        <v>26</v>
      </c>
      <c r="H156" s="228">
        <v>363982</v>
      </c>
      <c r="I156" s="229">
        <f t="shared" si="34"/>
        <v>13999.307692307691</v>
      </c>
      <c r="J156" s="229">
        <f t="shared" si="32"/>
        <v>87.31240098907773</v>
      </c>
      <c r="K156" s="229">
        <f t="shared" si="33"/>
        <v>4.935549920674739</v>
      </c>
    </row>
    <row r="157" spans="1:11" ht="15" customHeight="1">
      <c r="A157" s="17" t="s">
        <v>125</v>
      </c>
      <c r="B157" s="191">
        <v>2356219</v>
      </c>
      <c r="C157" s="11">
        <v>47155</v>
      </c>
      <c r="D157" s="226">
        <v>20</v>
      </c>
      <c r="E157" s="227">
        <f t="shared" si="30"/>
        <v>117810.95</v>
      </c>
      <c r="F157" s="227">
        <f t="shared" si="31"/>
        <v>2357.75</v>
      </c>
      <c r="G157" s="31">
        <v>16</v>
      </c>
      <c r="H157" s="228">
        <v>240982</v>
      </c>
      <c r="I157" s="229">
        <f t="shared" si="34"/>
        <v>15061.375</v>
      </c>
      <c r="J157" s="229">
        <f t="shared" si="32"/>
        <v>102.27487343069554</v>
      </c>
      <c r="K157" s="229">
        <f t="shared" si="33"/>
        <v>5.110423072844873</v>
      </c>
    </row>
    <row r="158" spans="1:11" ht="15" customHeight="1">
      <c r="A158" s="17" t="s">
        <v>126</v>
      </c>
      <c r="B158" s="191">
        <v>2832027</v>
      </c>
      <c r="C158" s="11">
        <v>49782</v>
      </c>
      <c r="D158" s="226">
        <v>20</v>
      </c>
      <c r="E158" s="227">
        <f t="shared" si="30"/>
        <v>141601.35</v>
      </c>
      <c r="F158" s="227">
        <f t="shared" si="31"/>
        <v>2489.1</v>
      </c>
      <c r="G158" s="31">
        <v>20</v>
      </c>
      <c r="H158" s="228">
        <v>582021</v>
      </c>
      <c r="I158" s="229">
        <f>H158/G158</f>
        <v>29101.05</v>
      </c>
      <c r="J158" s="229">
        <f t="shared" si="32"/>
        <v>205.513930481595</v>
      </c>
      <c r="K158" s="229">
        <f t="shared" si="33"/>
        <v>11.691394479932505</v>
      </c>
    </row>
    <row r="159" spans="1:11" ht="15" customHeight="1">
      <c r="A159" s="17" t="s">
        <v>329</v>
      </c>
      <c r="B159" s="191">
        <v>2249882</v>
      </c>
      <c r="C159" s="11">
        <v>38710</v>
      </c>
      <c r="D159" s="226">
        <v>14</v>
      </c>
      <c r="E159" s="227">
        <f t="shared" si="30"/>
        <v>160705.85714285713</v>
      </c>
      <c r="F159" s="227">
        <f t="shared" si="31"/>
        <v>2765</v>
      </c>
      <c r="G159" s="31">
        <v>13</v>
      </c>
      <c r="H159" s="228">
        <v>94734</v>
      </c>
      <c r="I159" s="229">
        <f>H159/G159</f>
        <v>7287.2307692307695</v>
      </c>
      <c r="J159" s="229">
        <f t="shared" si="32"/>
        <v>42.10620823669864</v>
      </c>
      <c r="K159" s="229">
        <f t="shared" si="33"/>
        <v>2.4472746060449495</v>
      </c>
    </row>
    <row r="160" spans="1:11" ht="15" customHeight="1">
      <c r="A160" s="17"/>
      <c r="B160" s="216"/>
      <c r="C160" s="31"/>
      <c r="D160" s="226"/>
      <c r="E160" s="227"/>
      <c r="F160" s="227"/>
      <c r="G160" s="216"/>
      <c r="H160" s="228"/>
      <c r="I160" s="229"/>
      <c r="J160" s="229"/>
      <c r="K160" s="229"/>
    </row>
    <row r="161" spans="1:11" ht="15" customHeight="1">
      <c r="A161" s="79" t="s">
        <v>330</v>
      </c>
      <c r="B161" s="212">
        <f>SUM(B144:B160)</f>
        <v>81802257</v>
      </c>
      <c r="C161" s="32">
        <f>SUM(C144:C160)</f>
        <v>1291410</v>
      </c>
      <c r="D161" s="230">
        <f>SUM(D144:D160)</f>
        <v>814</v>
      </c>
      <c r="E161" s="227">
        <f>B161/D161</f>
        <v>100494.17321867321</v>
      </c>
      <c r="F161" s="227">
        <f>C161/D161</f>
        <v>1586.4987714987715</v>
      </c>
      <c r="G161" s="231">
        <f>SUM(G144:G160)</f>
        <v>627</v>
      </c>
      <c r="H161" s="228">
        <f>SUM(H144:H160)</f>
        <v>9909297</v>
      </c>
      <c r="I161" s="232">
        <f>H161/G161</f>
        <v>15804.301435406698</v>
      </c>
      <c r="J161" s="229">
        <f>H161/B161*1000</f>
        <v>121.13720774232426</v>
      </c>
      <c r="K161" s="229">
        <f>H161/C161</f>
        <v>7.673238553209283</v>
      </c>
    </row>
    <row r="162" ht="13.5" customHeight="1"/>
    <row r="163" ht="15" customHeight="1" hidden="1"/>
    <row r="164" ht="15" customHeight="1" hidden="1">
      <c r="A164" t="s">
        <v>388</v>
      </c>
    </row>
    <row r="165" ht="15" customHeight="1" hidden="1">
      <c r="A165" t="s">
        <v>43</v>
      </c>
    </row>
    <row r="166" ht="15" customHeight="1" hidden="1">
      <c r="A166" t="s">
        <v>389</v>
      </c>
    </row>
    <row r="167" ht="15" customHeight="1" hidden="1">
      <c r="A167" t="s">
        <v>58</v>
      </c>
    </row>
    <row r="168" ht="15" customHeight="1" hidden="1">
      <c r="A168" t="s">
        <v>298</v>
      </c>
    </row>
    <row r="169" ht="15" customHeight="1" hidden="1"/>
    <row r="170" ht="15" customHeight="1" hidden="1"/>
    <row r="171" ht="15" customHeight="1" hidden="1">
      <c r="A171" t="s">
        <v>185</v>
      </c>
    </row>
    <row r="172" ht="15" customHeight="1" hidden="1">
      <c r="A172" t="s">
        <v>44</v>
      </c>
    </row>
    <row r="173" ht="15" customHeight="1" hidden="1"/>
    <row r="174" spans="1:3" ht="15" customHeight="1">
      <c r="A174" s="21" t="s">
        <v>29</v>
      </c>
      <c r="B174" s="21"/>
      <c r="C174" s="21"/>
    </row>
    <row r="175" spans="1:11" ht="15" customHeight="1">
      <c r="A175" s="3" t="s">
        <v>190</v>
      </c>
      <c r="B175" s="207" t="s">
        <v>165</v>
      </c>
      <c r="C175" s="273" t="s">
        <v>163</v>
      </c>
      <c r="D175" s="16" t="s">
        <v>30</v>
      </c>
      <c r="E175" s="22" t="s">
        <v>31</v>
      </c>
      <c r="F175" s="22" t="s">
        <v>32</v>
      </c>
      <c r="G175" s="16" t="s">
        <v>33</v>
      </c>
      <c r="H175" s="16" t="s">
        <v>34</v>
      </c>
      <c r="I175" s="16" t="s">
        <v>227</v>
      </c>
      <c r="J175" s="16" t="s">
        <v>35</v>
      </c>
      <c r="K175" s="16" t="s">
        <v>36</v>
      </c>
    </row>
    <row r="176" spans="1:11" ht="15" customHeight="1">
      <c r="A176" s="17" t="s">
        <v>122</v>
      </c>
      <c r="B176" s="111">
        <v>10753880</v>
      </c>
      <c r="C176" s="111">
        <v>108124.06187016172</v>
      </c>
      <c r="D176" s="226">
        <v>77</v>
      </c>
      <c r="E176" s="227">
        <f aca="true" t="shared" si="35" ref="E176:E191">B176/D176</f>
        <v>139660.77922077922</v>
      </c>
      <c r="F176" s="227">
        <f>C176/D176</f>
        <v>1404.208595716386</v>
      </c>
      <c r="G176" s="31">
        <v>70</v>
      </c>
      <c r="H176" s="228">
        <v>1139746</v>
      </c>
      <c r="I176" s="229">
        <f>H176/G176</f>
        <v>16282.085714285715</v>
      </c>
      <c r="J176" s="229">
        <f>H176/B176*1000</f>
        <v>105.98463066353725</v>
      </c>
      <c r="K176" s="229">
        <f>H176/C176</f>
        <v>10.541094926387778</v>
      </c>
    </row>
    <row r="177" spans="1:11" ht="15" customHeight="1">
      <c r="A177" s="17" t="s">
        <v>318</v>
      </c>
      <c r="B177" s="111">
        <v>12538696</v>
      </c>
      <c r="C177" s="111">
        <v>189258</v>
      </c>
      <c r="D177" s="226">
        <v>136</v>
      </c>
      <c r="E177" s="227">
        <f t="shared" si="35"/>
        <v>92196.29411764706</v>
      </c>
      <c r="F177" s="227">
        <f aca="true" t="shared" si="36" ref="F177:F191">C177/D177</f>
        <v>1391.6029411764705</v>
      </c>
      <c r="G177" s="31">
        <v>89</v>
      </c>
      <c r="H177" s="228">
        <v>333829</v>
      </c>
      <c r="I177" s="229">
        <f>H177/G177</f>
        <v>3750.887640449438</v>
      </c>
      <c r="J177" s="229">
        <f aca="true" t="shared" si="37" ref="J177:J191">H177/B177*1000</f>
        <v>26.62390092239257</v>
      </c>
      <c r="K177" s="229">
        <f aca="true" t="shared" si="38" ref="K177:K191">H177/C177</f>
        <v>1.7638831647803528</v>
      </c>
    </row>
    <row r="178" spans="1:11" ht="15" customHeight="1">
      <c r="A178" s="17" t="s">
        <v>319</v>
      </c>
      <c r="B178" s="111">
        <v>3460725</v>
      </c>
      <c r="C178" s="111">
        <v>58245</v>
      </c>
      <c r="D178" s="226">
        <v>14</v>
      </c>
      <c r="E178" s="227">
        <f t="shared" si="35"/>
        <v>247194.64285714287</v>
      </c>
      <c r="F178" s="227">
        <f t="shared" si="36"/>
        <v>4160.357142857143</v>
      </c>
      <c r="G178" s="31">
        <v>12</v>
      </c>
      <c r="H178" s="228">
        <v>776000</v>
      </c>
      <c r="I178" s="229">
        <f>H178/G178</f>
        <v>64666.666666666664</v>
      </c>
      <c r="J178" s="229">
        <f t="shared" si="37"/>
        <v>224.23047193868337</v>
      </c>
      <c r="K178" s="229">
        <f t="shared" si="38"/>
        <v>13.323032019915873</v>
      </c>
    </row>
    <row r="179" spans="1:11" ht="15" customHeight="1">
      <c r="A179" s="17" t="s">
        <v>320</v>
      </c>
      <c r="B179" s="111">
        <v>2503273</v>
      </c>
      <c r="C179" s="111">
        <v>46966</v>
      </c>
      <c r="D179" s="226">
        <v>39</v>
      </c>
      <c r="E179" s="227">
        <f t="shared" si="35"/>
        <v>64186.48717948718</v>
      </c>
      <c r="F179" s="227">
        <f t="shared" si="36"/>
        <v>1204.2564102564102</v>
      </c>
      <c r="G179" s="31">
        <v>0</v>
      </c>
      <c r="H179" s="228">
        <v>0</v>
      </c>
      <c r="I179" s="229">
        <v>0</v>
      </c>
      <c r="J179" s="229">
        <f t="shared" si="37"/>
        <v>0</v>
      </c>
      <c r="K179" s="229">
        <f t="shared" si="38"/>
        <v>0</v>
      </c>
    </row>
    <row r="180" spans="1:11" ht="15" customHeight="1">
      <c r="A180" s="17" t="s">
        <v>321</v>
      </c>
      <c r="B180" s="111">
        <v>660706</v>
      </c>
      <c r="C180" s="111">
        <v>10232</v>
      </c>
      <c r="D180" s="226">
        <v>5</v>
      </c>
      <c r="E180" s="227">
        <f t="shared" si="35"/>
        <v>132141.2</v>
      </c>
      <c r="F180" s="227">
        <f t="shared" si="36"/>
        <v>2046.4</v>
      </c>
      <c r="G180" s="31">
        <v>4</v>
      </c>
      <c r="H180" s="228">
        <v>128000</v>
      </c>
      <c r="I180" s="229">
        <f aca="true" t="shared" si="39" ref="I180:I189">H180/G180</f>
        <v>32000</v>
      </c>
      <c r="J180" s="229">
        <f t="shared" si="37"/>
        <v>193.7321592357266</v>
      </c>
      <c r="K180" s="229">
        <f t="shared" si="38"/>
        <v>12.509773260359657</v>
      </c>
    </row>
    <row r="181" spans="1:11" ht="15" customHeight="1">
      <c r="A181" s="17" t="s">
        <v>322</v>
      </c>
      <c r="B181" s="111">
        <v>1786448</v>
      </c>
      <c r="C181" s="111">
        <v>23836</v>
      </c>
      <c r="D181" s="226">
        <v>7</v>
      </c>
      <c r="E181" s="227">
        <f t="shared" si="35"/>
        <v>255206.85714285713</v>
      </c>
      <c r="F181" s="227">
        <f t="shared" si="36"/>
        <v>3405.1428571428573</v>
      </c>
      <c r="G181" s="31">
        <v>7</v>
      </c>
      <c r="H181" s="228">
        <v>943582</v>
      </c>
      <c r="I181" s="229">
        <f t="shared" si="39"/>
        <v>134797.42857142858</v>
      </c>
      <c r="J181" s="229">
        <f t="shared" si="37"/>
        <v>528.1888977456942</v>
      </c>
      <c r="K181" s="229">
        <f t="shared" si="38"/>
        <v>39.586423896626954</v>
      </c>
    </row>
    <row r="182" spans="1:11" ht="15" customHeight="1">
      <c r="A182" s="17" t="s">
        <v>323</v>
      </c>
      <c r="B182" s="111">
        <v>6067021</v>
      </c>
      <c r="C182" s="111">
        <v>90897</v>
      </c>
      <c r="D182" s="226">
        <v>57</v>
      </c>
      <c r="E182" s="227">
        <f t="shared" si="35"/>
        <v>106438.9649122807</v>
      </c>
      <c r="F182" s="227">
        <f t="shared" si="36"/>
        <v>1594.6842105263158</v>
      </c>
      <c r="G182" s="31">
        <v>55</v>
      </c>
      <c r="H182" s="228">
        <v>719043</v>
      </c>
      <c r="I182" s="229">
        <f t="shared" si="39"/>
        <v>13073.50909090909</v>
      </c>
      <c r="J182" s="229">
        <f t="shared" si="37"/>
        <v>118.51664927482531</v>
      </c>
      <c r="K182" s="229">
        <f t="shared" si="38"/>
        <v>7.910525099838279</v>
      </c>
    </row>
    <row r="183" spans="1:11" ht="15" customHeight="1">
      <c r="A183" s="17" t="s">
        <v>123</v>
      </c>
      <c r="B183" s="111">
        <v>1642327</v>
      </c>
      <c r="C183" s="111">
        <v>34068</v>
      </c>
      <c r="D183" s="226">
        <v>17</v>
      </c>
      <c r="E183" s="227">
        <f t="shared" si="35"/>
        <v>96607.4705882353</v>
      </c>
      <c r="F183" s="227">
        <f t="shared" si="36"/>
        <v>2004</v>
      </c>
      <c r="G183" s="31">
        <v>17</v>
      </c>
      <c r="H183" s="228">
        <v>134897</v>
      </c>
      <c r="I183" s="229">
        <f t="shared" si="39"/>
        <v>7935.117647058823</v>
      </c>
      <c r="J183" s="229">
        <f t="shared" si="37"/>
        <v>82.13772287735634</v>
      </c>
      <c r="K183" s="229">
        <f t="shared" si="38"/>
        <v>3.9596395444405306</v>
      </c>
    </row>
    <row r="184" spans="1:11" ht="15" customHeight="1">
      <c r="A184" s="17" t="s">
        <v>324</v>
      </c>
      <c r="B184" s="111">
        <v>7918293</v>
      </c>
      <c r="C184" s="111">
        <v>138646</v>
      </c>
      <c r="D184" s="226">
        <v>54</v>
      </c>
      <c r="E184" s="227">
        <f t="shared" si="35"/>
        <v>146635.05555555556</v>
      </c>
      <c r="F184" s="227">
        <f t="shared" si="36"/>
        <v>2567.5185185185187</v>
      </c>
      <c r="G184" s="31">
        <v>52</v>
      </c>
      <c r="H184" s="228">
        <v>872426</v>
      </c>
      <c r="I184" s="229">
        <f t="shared" si="39"/>
        <v>16777.423076923078</v>
      </c>
      <c r="J184" s="229">
        <f t="shared" si="37"/>
        <v>110.17854479494507</v>
      </c>
      <c r="K184" s="229">
        <f t="shared" si="38"/>
        <v>6.29247147411393</v>
      </c>
    </row>
    <row r="185" spans="1:11" ht="15" customHeight="1">
      <c r="A185" s="17" t="s">
        <v>124</v>
      </c>
      <c r="B185" s="111">
        <v>17845154</v>
      </c>
      <c r="C185" s="111">
        <v>305803</v>
      </c>
      <c r="D185" s="226">
        <v>188</v>
      </c>
      <c r="E185" s="227">
        <f t="shared" si="35"/>
        <v>94921.03191489361</v>
      </c>
      <c r="F185" s="227">
        <f t="shared" si="36"/>
        <v>1626.6117021276596</v>
      </c>
      <c r="G185" s="31">
        <v>150</v>
      </c>
      <c r="H185" s="228">
        <v>910000</v>
      </c>
      <c r="I185" s="229">
        <f t="shared" si="39"/>
        <v>6066.666666666667</v>
      </c>
      <c r="J185" s="229">
        <f t="shared" si="37"/>
        <v>50.99423630639444</v>
      </c>
      <c r="K185" s="229">
        <f t="shared" si="38"/>
        <v>2.9757719839242913</v>
      </c>
    </row>
    <row r="186" spans="1:11" ht="15" customHeight="1">
      <c r="A186" s="17" t="s">
        <v>325</v>
      </c>
      <c r="B186" s="111">
        <v>4003745</v>
      </c>
      <c r="C186" s="111">
        <v>71882</v>
      </c>
      <c r="D186" s="226">
        <v>115</v>
      </c>
      <c r="E186" s="227">
        <f t="shared" si="35"/>
        <v>34815.17391304348</v>
      </c>
      <c r="F186" s="227">
        <f t="shared" si="36"/>
        <v>625.0608695652174</v>
      </c>
      <c r="G186" s="31">
        <v>106</v>
      </c>
      <c r="H186" s="228">
        <v>2619366</v>
      </c>
      <c r="I186" s="229">
        <f t="shared" si="39"/>
        <v>24711</v>
      </c>
      <c r="J186" s="229">
        <f t="shared" si="37"/>
        <v>654.2289781192359</v>
      </c>
      <c r="K186" s="229">
        <f t="shared" si="38"/>
        <v>36.4398041234245</v>
      </c>
    </row>
    <row r="187" spans="1:11" ht="15" customHeight="1">
      <c r="A187" s="17" t="s">
        <v>326</v>
      </c>
      <c r="B187" s="111">
        <v>1017567</v>
      </c>
      <c r="C187" s="111">
        <v>20192</v>
      </c>
      <c r="D187" s="226">
        <v>12</v>
      </c>
      <c r="E187" s="227">
        <f t="shared" si="35"/>
        <v>84797.25</v>
      </c>
      <c r="F187" s="227">
        <f t="shared" si="36"/>
        <v>1682.6666666666667</v>
      </c>
      <c r="G187" s="31">
        <v>11</v>
      </c>
      <c r="H187" s="228">
        <v>258073</v>
      </c>
      <c r="I187" s="229">
        <f t="shared" si="39"/>
        <v>23461.18181818182</v>
      </c>
      <c r="J187" s="229">
        <f t="shared" si="37"/>
        <v>253.6176979009736</v>
      </c>
      <c r="K187" s="229">
        <f t="shared" si="38"/>
        <v>12.780952852614897</v>
      </c>
    </row>
    <row r="188" spans="1:11" ht="15" customHeight="1">
      <c r="A188" s="17" t="s">
        <v>327</v>
      </c>
      <c r="B188" s="111">
        <v>4149477</v>
      </c>
      <c r="C188" s="111">
        <v>74971</v>
      </c>
      <c r="D188" s="226">
        <v>31</v>
      </c>
      <c r="E188" s="227">
        <f t="shared" si="35"/>
        <v>133854.09677419355</v>
      </c>
      <c r="F188" s="227">
        <f t="shared" si="36"/>
        <v>2418.4193548387098</v>
      </c>
      <c r="G188" s="31">
        <v>19</v>
      </c>
      <c r="H188" s="228">
        <v>189991</v>
      </c>
      <c r="I188" s="229">
        <f t="shared" si="39"/>
        <v>9999.526315789473</v>
      </c>
      <c r="J188" s="229">
        <f t="shared" si="37"/>
        <v>45.78673408721147</v>
      </c>
      <c r="K188" s="229">
        <f t="shared" si="38"/>
        <v>2.534193221378933</v>
      </c>
    </row>
    <row r="189" spans="1:11" ht="15" customHeight="1">
      <c r="A189" s="17" t="s">
        <v>125</v>
      </c>
      <c r="B189" s="111">
        <v>2335006</v>
      </c>
      <c r="C189" s="111">
        <v>47895</v>
      </c>
      <c r="D189" s="226">
        <v>27</v>
      </c>
      <c r="E189" s="227">
        <f t="shared" si="35"/>
        <v>86481.70370370371</v>
      </c>
      <c r="F189" s="227">
        <f t="shared" si="36"/>
        <v>1773.888888888889</v>
      </c>
      <c r="G189" s="31">
        <v>16</v>
      </c>
      <c r="H189" s="228">
        <v>245910</v>
      </c>
      <c r="I189" s="229">
        <f t="shared" si="39"/>
        <v>15369.375</v>
      </c>
      <c r="J189" s="229">
        <f t="shared" si="37"/>
        <v>105.31450454517032</v>
      </c>
      <c r="K189" s="229">
        <f t="shared" si="38"/>
        <v>5.134356404635139</v>
      </c>
    </row>
    <row r="190" spans="1:11" ht="15" customHeight="1">
      <c r="A190" s="17" t="s">
        <v>126</v>
      </c>
      <c r="B190" s="111">
        <v>2834259</v>
      </c>
      <c r="C190" s="111">
        <v>52582</v>
      </c>
      <c r="D190" s="226">
        <v>20</v>
      </c>
      <c r="E190" s="227">
        <f t="shared" si="35"/>
        <v>141712.95</v>
      </c>
      <c r="F190" s="227">
        <f t="shared" si="36"/>
        <v>2629.1</v>
      </c>
      <c r="G190" s="31">
        <v>20</v>
      </c>
      <c r="H190" s="228">
        <v>506200</v>
      </c>
      <c r="I190" s="229">
        <f>H190/G190</f>
        <v>25310</v>
      </c>
      <c r="J190" s="229">
        <f t="shared" si="37"/>
        <v>178.6004737040616</v>
      </c>
      <c r="K190" s="229">
        <f t="shared" si="38"/>
        <v>9.626868510136548</v>
      </c>
    </row>
    <row r="191" spans="1:11" ht="15" customHeight="1">
      <c r="A191" s="17" t="s">
        <v>329</v>
      </c>
      <c r="B191" s="111">
        <v>2235025</v>
      </c>
      <c r="C191" s="111">
        <v>40454</v>
      </c>
      <c r="D191" s="226">
        <v>15</v>
      </c>
      <c r="E191" s="227">
        <f t="shared" si="35"/>
        <v>149001.66666666666</v>
      </c>
      <c r="F191" s="227">
        <f t="shared" si="36"/>
        <v>2696.9333333333334</v>
      </c>
      <c r="G191" s="31">
        <v>13</v>
      </c>
      <c r="H191" s="228">
        <v>104700</v>
      </c>
      <c r="I191" s="229">
        <f>H191/G191</f>
        <v>8053.846153846154</v>
      </c>
      <c r="J191" s="229">
        <f t="shared" si="37"/>
        <v>46.84511358933345</v>
      </c>
      <c r="K191" s="229">
        <f t="shared" si="38"/>
        <v>2.588124783704949</v>
      </c>
    </row>
    <row r="192" spans="1:11" ht="15" customHeight="1">
      <c r="A192" s="17"/>
      <c r="B192" s="190"/>
      <c r="C192" s="111"/>
      <c r="D192" s="226"/>
      <c r="E192" s="227"/>
      <c r="F192" s="227"/>
      <c r="G192" s="216"/>
      <c r="H192" s="228"/>
      <c r="I192" s="229"/>
      <c r="J192" s="229"/>
      <c r="K192" s="229"/>
    </row>
    <row r="193" spans="1:11" ht="15" customHeight="1">
      <c r="A193" s="79" t="s">
        <v>330</v>
      </c>
      <c r="B193" s="191">
        <f>SUM(B176:B192)</f>
        <v>81751602</v>
      </c>
      <c r="C193" s="111">
        <f>SUM(C176:C192)</f>
        <v>1314051.0618701617</v>
      </c>
      <c r="D193" s="230">
        <f>SUM(D176:D192)</f>
        <v>814</v>
      </c>
      <c r="E193" s="227">
        <f>B193/D193</f>
        <v>100431.94348894349</v>
      </c>
      <c r="F193" s="227">
        <f>C193/D193</f>
        <v>1614.3133438208374</v>
      </c>
      <c r="G193" s="231">
        <f>SUM(G176:G192)</f>
        <v>641</v>
      </c>
      <c r="H193" s="228">
        <f>SUM(H176:H192)</f>
        <v>9881763</v>
      </c>
      <c r="I193" s="232">
        <f>H193/G193</f>
        <v>15416.166926677068</v>
      </c>
      <c r="J193" s="229">
        <f>H193/B193*1000</f>
        <v>120.87546614682853</v>
      </c>
      <c r="K193" s="229">
        <f>H193/C193</f>
        <v>7.5200753507525375</v>
      </c>
    </row>
    <row r="195" spans="1:3" ht="15" customHeight="1">
      <c r="A195" s="21" t="s">
        <v>10</v>
      </c>
      <c r="B195" s="21"/>
      <c r="C195" s="21"/>
    </row>
    <row r="196" spans="1:11" ht="15" customHeight="1">
      <c r="A196" s="3" t="s">
        <v>190</v>
      </c>
      <c r="B196" s="207" t="s">
        <v>306</v>
      </c>
      <c r="C196" s="273" t="s">
        <v>307</v>
      </c>
      <c r="D196" s="16" t="s">
        <v>14</v>
      </c>
      <c r="E196" s="22" t="s">
        <v>15</v>
      </c>
      <c r="F196" s="22" t="s">
        <v>32</v>
      </c>
      <c r="G196" s="16" t="s">
        <v>16</v>
      </c>
      <c r="H196" s="16" t="s">
        <v>17</v>
      </c>
      <c r="I196" s="16" t="s">
        <v>227</v>
      </c>
      <c r="J196" s="16" t="s">
        <v>18</v>
      </c>
      <c r="K196" s="16" t="s">
        <v>19</v>
      </c>
    </row>
    <row r="197" spans="1:11" ht="15" customHeight="1">
      <c r="A197" s="17" t="s">
        <v>122</v>
      </c>
      <c r="B197" s="342">
        <v>10786227</v>
      </c>
      <c r="C197" s="111">
        <v>115212</v>
      </c>
      <c r="D197" s="226">
        <v>77</v>
      </c>
      <c r="E197" s="227">
        <f aca="true" t="shared" si="40" ref="E197:E212">B197/D197</f>
        <v>140080.87012987013</v>
      </c>
      <c r="F197" s="227">
        <f>C197/D197</f>
        <v>1496.2597402597403</v>
      </c>
      <c r="G197" s="31">
        <v>70</v>
      </c>
      <c r="H197" s="228">
        <v>1335885</v>
      </c>
      <c r="I197" s="229">
        <f>H197/G197</f>
        <v>19084.071428571428</v>
      </c>
      <c r="J197" s="229">
        <f>H197/B197*1000</f>
        <v>123.85099998359019</v>
      </c>
      <c r="K197" s="229">
        <f>H197/C197</f>
        <v>11.595016144151652</v>
      </c>
    </row>
    <row r="198" spans="1:11" ht="15" customHeight="1">
      <c r="A198" s="17" t="s">
        <v>318</v>
      </c>
      <c r="B198" s="342">
        <v>12595891</v>
      </c>
      <c r="C198" s="111">
        <v>189027</v>
      </c>
      <c r="D198" s="226">
        <v>136</v>
      </c>
      <c r="E198" s="227">
        <f t="shared" si="40"/>
        <v>92616.8455882353</v>
      </c>
      <c r="F198" s="227">
        <f aca="true" t="shared" si="41" ref="F198:F212">C198/D198</f>
        <v>1389.9044117647059</v>
      </c>
      <c r="G198" s="31">
        <v>86</v>
      </c>
      <c r="H198" s="228">
        <v>309544</v>
      </c>
      <c r="I198" s="229">
        <f>H198/G198</f>
        <v>3599.3488372093025</v>
      </c>
      <c r="J198" s="229">
        <f aca="true" t="shared" si="42" ref="J198:J212">H198/B198*1000</f>
        <v>24.57499830698757</v>
      </c>
      <c r="K198" s="229">
        <f aca="true" t="shared" si="43" ref="K198:K212">H198/C198</f>
        <v>1.637565003941236</v>
      </c>
    </row>
    <row r="199" spans="1:11" ht="15" customHeight="1">
      <c r="A199" s="17" t="s">
        <v>319</v>
      </c>
      <c r="B199" s="342">
        <v>3501872</v>
      </c>
      <c r="C199" s="111">
        <v>56316</v>
      </c>
      <c r="D199" s="226">
        <v>14</v>
      </c>
      <c r="E199" s="227">
        <f t="shared" si="40"/>
        <v>250133.7142857143</v>
      </c>
      <c r="F199" s="227">
        <f t="shared" si="41"/>
        <v>4022.5714285714284</v>
      </c>
      <c r="G199" s="31">
        <v>12</v>
      </c>
      <c r="H199" s="228">
        <v>776000</v>
      </c>
      <c r="I199" s="229">
        <f>H199/G199</f>
        <v>64666.666666666664</v>
      </c>
      <c r="J199" s="229">
        <f t="shared" si="42"/>
        <v>221.59576363727743</v>
      </c>
      <c r="K199" s="229">
        <f t="shared" si="43"/>
        <v>13.779387740606577</v>
      </c>
    </row>
    <row r="200" spans="1:11" ht="15" customHeight="1">
      <c r="A200" s="17" t="s">
        <v>320</v>
      </c>
      <c r="B200" s="342">
        <v>2495635</v>
      </c>
      <c r="C200" s="111">
        <v>48307</v>
      </c>
      <c r="D200" s="226">
        <v>40</v>
      </c>
      <c r="E200" s="227">
        <f t="shared" si="40"/>
        <v>62390.875</v>
      </c>
      <c r="F200" s="227">
        <f t="shared" si="41"/>
        <v>1207.675</v>
      </c>
      <c r="G200" s="31">
        <v>0</v>
      </c>
      <c r="H200" s="228">
        <v>0</v>
      </c>
      <c r="I200" s="229">
        <v>0</v>
      </c>
      <c r="J200" s="229">
        <f t="shared" si="42"/>
        <v>0</v>
      </c>
      <c r="K200" s="229">
        <f t="shared" si="43"/>
        <v>0</v>
      </c>
    </row>
    <row r="201" spans="1:11" ht="15" customHeight="1">
      <c r="A201" s="17" t="s">
        <v>321</v>
      </c>
      <c r="B201" s="342">
        <v>661301</v>
      </c>
      <c r="C201" s="111">
        <v>10276</v>
      </c>
      <c r="D201" s="226">
        <v>5</v>
      </c>
      <c r="E201" s="227">
        <f t="shared" si="40"/>
        <v>132260.2</v>
      </c>
      <c r="F201" s="227">
        <f t="shared" si="41"/>
        <v>2055.2</v>
      </c>
      <c r="G201" s="31">
        <v>4</v>
      </c>
      <c r="H201" s="228">
        <v>128000</v>
      </c>
      <c r="I201" s="229">
        <f aca="true" t="shared" si="44" ref="I201:I210">H201/G201</f>
        <v>32000</v>
      </c>
      <c r="J201" s="229">
        <f t="shared" si="42"/>
        <v>193.5578503586113</v>
      </c>
      <c r="K201" s="229">
        <f t="shared" si="43"/>
        <v>12.456208641494745</v>
      </c>
    </row>
    <row r="202" spans="1:11" ht="15" customHeight="1">
      <c r="A202" s="17" t="s">
        <v>322</v>
      </c>
      <c r="B202" s="342">
        <v>1798836</v>
      </c>
      <c r="C202" s="111">
        <v>24358</v>
      </c>
      <c r="D202" s="226">
        <v>9</v>
      </c>
      <c r="E202" s="227">
        <f t="shared" si="40"/>
        <v>199870.66666666666</v>
      </c>
      <c r="F202" s="227">
        <f t="shared" si="41"/>
        <v>2706.4444444444443</v>
      </c>
      <c r="G202" s="31">
        <v>9</v>
      </c>
      <c r="H202" s="228">
        <v>1032000</v>
      </c>
      <c r="I202" s="229">
        <f t="shared" si="44"/>
        <v>114666.66666666667</v>
      </c>
      <c r="J202" s="229">
        <f t="shared" si="42"/>
        <v>573.7043287992902</v>
      </c>
      <c r="K202" s="229">
        <f t="shared" si="43"/>
        <v>42.36801050989408</v>
      </c>
    </row>
    <row r="203" spans="1:11" ht="15" customHeight="1">
      <c r="A203" s="17" t="s">
        <v>323</v>
      </c>
      <c r="B203" s="342">
        <v>6092126</v>
      </c>
      <c r="C203" s="111">
        <v>93059</v>
      </c>
      <c r="D203" s="226">
        <v>58</v>
      </c>
      <c r="E203" s="227">
        <f t="shared" si="40"/>
        <v>105036.6551724138</v>
      </c>
      <c r="F203" s="227">
        <f t="shared" si="41"/>
        <v>1604.4655172413793</v>
      </c>
      <c r="G203" s="31">
        <v>55</v>
      </c>
      <c r="H203" s="228">
        <v>719757</v>
      </c>
      <c r="I203" s="229">
        <f t="shared" si="44"/>
        <v>13086.49090909091</v>
      </c>
      <c r="J203" s="229">
        <f t="shared" si="42"/>
        <v>118.1454552975431</v>
      </c>
      <c r="K203" s="229">
        <f t="shared" si="43"/>
        <v>7.73441580072857</v>
      </c>
    </row>
    <row r="204" spans="1:11" ht="15" customHeight="1">
      <c r="A204" s="17" t="s">
        <v>123</v>
      </c>
      <c r="B204" s="342">
        <v>1634734</v>
      </c>
      <c r="C204" s="111">
        <v>34557</v>
      </c>
      <c r="D204" s="226">
        <v>29</v>
      </c>
      <c r="E204" s="227">
        <f t="shared" si="40"/>
        <v>56370.137931034486</v>
      </c>
      <c r="F204" s="227">
        <f t="shared" si="41"/>
        <v>1191.6206896551723</v>
      </c>
      <c r="G204" s="31">
        <v>17</v>
      </c>
      <c r="H204" s="228">
        <v>127363</v>
      </c>
      <c r="I204" s="229">
        <f t="shared" si="44"/>
        <v>7491.941176470588</v>
      </c>
      <c r="J204" s="229">
        <f t="shared" si="42"/>
        <v>77.91053468025991</v>
      </c>
      <c r="K204" s="229">
        <f t="shared" si="43"/>
        <v>3.685591920594959</v>
      </c>
    </row>
    <row r="205" spans="1:11" ht="15" customHeight="1">
      <c r="A205" s="17" t="s">
        <v>324</v>
      </c>
      <c r="B205" s="342">
        <v>7913502</v>
      </c>
      <c r="C205" s="111">
        <v>139021</v>
      </c>
      <c r="D205" s="226">
        <v>55</v>
      </c>
      <c r="E205" s="227">
        <f t="shared" si="40"/>
        <v>143881.85454545455</v>
      </c>
      <c r="F205" s="227">
        <f t="shared" si="41"/>
        <v>2527.6545454545453</v>
      </c>
      <c r="G205" s="31">
        <v>52</v>
      </c>
      <c r="H205" s="228">
        <v>899995</v>
      </c>
      <c r="I205" s="229">
        <f t="shared" si="44"/>
        <v>17307.596153846152</v>
      </c>
      <c r="J205" s="229">
        <f t="shared" si="42"/>
        <v>113.72904183255403</v>
      </c>
      <c r="K205" s="229">
        <f t="shared" si="43"/>
        <v>6.4738061156228195</v>
      </c>
    </row>
    <row r="206" spans="1:11" ht="15" customHeight="1">
      <c r="A206" s="17" t="s">
        <v>124</v>
      </c>
      <c r="B206" s="342">
        <v>17841956</v>
      </c>
      <c r="C206" s="111">
        <v>309497</v>
      </c>
      <c r="D206" s="226">
        <v>187</v>
      </c>
      <c r="E206" s="227">
        <f t="shared" si="40"/>
        <v>95411.5294117647</v>
      </c>
      <c r="F206" s="227">
        <f t="shared" si="41"/>
        <v>1655.0641711229946</v>
      </c>
      <c r="G206" s="31">
        <v>133</v>
      </c>
      <c r="H206" s="228">
        <v>966660</v>
      </c>
      <c r="I206" s="229">
        <f t="shared" si="44"/>
        <v>7268.12030075188</v>
      </c>
      <c r="J206" s="229">
        <f t="shared" si="42"/>
        <v>54.17903732079599</v>
      </c>
      <c r="K206" s="229">
        <f t="shared" si="43"/>
        <v>3.1233259126905915</v>
      </c>
    </row>
    <row r="207" spans="1:11" ht="15" customHeight="1">
      <c r="A207" s="17" t="s">
        <v>325</v>
      </c>
      <c r="B207" s="342">
        <v>3999117</v>
      </c>
      <c r="C207" s="111">
        <v>65875</v>
      </c>
      <c r="D207" s="226">
        <v>110</v>
      </c>
      <c r="E207" s="227">
        <f t="shared" si="40"/>
        <v>36355.60909090909</v>
      </c>
      <c r="F207" s="227">
        <f t="shared" si="41"/>
        <v>598.8636363636364</v>
      </c>
      <c r="G207" s="31">
        <v>106</v>
      </c>
      <c r="H207" s="228">
        <v>2637229</v>
      </c>
      <c r="I207" s="229">
        <f t="shared" si="44"/>
        <v>24879.51886792453</v>
      </c>
      <c r="J207" s="229">
        <f t="shared" si="42"/>
        <v>659.4528242109445</v>
      </c>
      <c r="K207" s="229">
        <f t="shared" si="43"/>
        <v>40.033836812144216</v>
      </c>
    </row>
    <row r="208" spans="1:11" ht="15" customHeight="1">
      <c r="A208" s="17" t="s">
        <v>326</v>
      </c>
      <c r="B208" s="342">
        <v>1013352</v>
      </c>
      <c r="C208" s="111">
        <v>20532</v>
      </c>
      <c r="D208" s="226">
        <v>12</v>
      </c>
      <c r="E208" s="227">
        <f t="shared" si="40"/>
        <v>84446</v>
      </c>
      <c r="F208" s="227">
        <f t="shared" si="41"/>
        <v>1711</v>
      </c>
      <c r="G208" s="31">
        <v>11</v>
      </c>
      <c r="H208" s="228">
        <v>246035</v>
      </c>
      <c r="I208" s="229">
        <f t="shared" si="44"/>
        <v>22366.81818181818</v>
      </c>
      <c r="J208" s="229">
        <f t="shared" si="42"/>
        <v>242.79322486164727</v>
      </c>
      <c r="K208" s="229">
        <f t="shared" si="43"/>
        <v>11.983002142996298</v>
      </c>
    </row>
    <row r="209" spans="1:11" ht="15" customHeight="1">
      <c r="A209" s="17" t="s">
        <v>327</v>
      </c>
      <c r="B209" s="342">
        <v>4137051</v>
      </c>
      <c r="C209" s="111">
        <v>75509</v>
      </c>
      <c r="D209" s="226">
        <v>32</v>
      </c>
      <c r="E209" s="227">
        <f t="shared" si="40"/>
        <v>129282.84375</v>
      </c>
      <c r="F209" s="227">
        <f t="shared" si="41"/>
        <v>2359.65625</v>
      </c>
      <c r="G209" s="31">
        <v>8</v>
      </c>
      <c r="H209" s="228">
        <v>43545</v>
      </c>
      <c r="I209" s="229">
        <f t="shared" si="44"/>
        <v>5443.125</v>
      </c>
      <c r="J209" s="229">
        <f t="shared" si="42"/>
        <v>10.525613534858527</v>
      </c>
      <c r="K209" s="229">
        <f t="shared" si="43"/>
        <v>0.5766862228343641</v>
      </c>
    </row>
    <row r="210" spans="1:11" ht="15" customHeight="1">
      <c r="A210" s="17" t="s">
        <v>125</v>
      </c>
      <c r="B210" s="342">
        <v>2313280</v>
      </c>
      <c r="C210" s="111">
        <v>46793</v>
      </c>
      <c r="D210" s="226">
        <v>27</v>
      </c>
      <c r="E210" s="227">
        <f t="shared" si="40"/>
        <v>85677.03703703704</v>
      </c>
      <c r="F210" s="227">
        <f t="shared" si="41"/>
        <v>1733.0740740740741</v>
      </c>
      <c r="G210" s="31">
        <v>17</v>
      </c>
      <c r="H210" s="228">
        <v>263981</v>
      </c>
      <c r="I210" s="229">
        <f t="shared" si="44"/>
        <v>15528.29411764706</v>
      </c>
      <c r="J210" s="229">
        <f t="shared" si="42"/>
        <v>114.11545511135704</v>
      </c>
      <c r="K210" s="229">
        <f t="shared" si="43"/>
        <v>5.641463466757848</v>
      </c>
    </row>
    <row r="211" spans="1:11" ht="15" customHeight="1">
      <c r="A211" s="17" t="s">
        <v>126</v>
      </c>
      <c r="B211" s="342">
        <v>2837641</v>
      </c>
      <c r="C211" s="111">
        <v>51137</v>
      </c>
      <c r="D211" s="226">
        <v>20</v>
      </c>
      <c r="E211" s="227">
        <f t="shared" si="40"/>
        <v>141882.05</v>
      </c>
      <c r="F211" s="227">
        <f t="shared" si="41"/>
        <v>2556.85</v>
      </c>
      <c r="G211" s="31">
        <v>20</v>
      </c>
      <c r="H211" s="228">
        <v>506118</v>
      </c>
      <c r="I211" s="229">
        <f>H211/G211</f>
        <v>25305.9</v>
      </c>
      <c r="J211" s="229">
        <f t="shared" si="42"/>
        <v>178.3587141572877</v>
      </c>
      <c r="K211" s="229">
        <f t="shared" si="43"/>
        <v>9.897295500322663</v>
      </c>
    </row>
    <row r="212" spans="1:11" ht="15" customHeight="1">
      <c r="A212" s="17" t="s">
        <v>329</v>
      </c>
      <c r="B212" s="342">
        <v>2221222</v>
      </c>
      <c r="C212" s="111">
        <v>39885</v>
      </c>
      <c r="D212" s="226">
        <v>15</v>
      </c>
      <c r="E212" s="227">
        <f t="shared" si="40"/>
        <v>148081.46666666667</v>
      </c>
      <c r="F212" s="227">
        <f t="shared" si="41"/>
        <v>2659</v>
      </c>
      <c r="G212" s="31">
        <v>14</v>
      </c>
      <c r="H212" s="228">
        <v>112000</v>
      </c>
      <c r="I212" s="229">
        <f>H212/G212</f>
        <v>8000</v>
      </c>
      <c r="J212" s="229">
        <f t="shared" si="42"/>
        <v>50.422695255134336</v>
      </c>
      <c r="K212" s="229">
        <f t="shared" si="43"/>
        <v>2.8080732104801305</v>
      </c>
    </row>
    <row r="213" spans="1:11" ht="15" customHeight="1">
      <c r="A213" s="17"/>
      <c r="B213" s="216"/>
      <c r="C213" s="111"/>
      <c r="D213" s="226"/>
      <c r="E213" s="227"/>
      <c r="F213" s="227"/>
      <c r="G213" s="216"/>
      <c r="H213" s="228"/>
      <c r="I213" s="229"/>
      <c r="J213" s="229"/>
      <c r="K213" s="229"/>
    </row>
    <row r="214" spans="1:11" ht="15" customHeight="1">
      <c r="A214" s="79" t="s">
        <v>330</v>
      </c>
      <c r="B214" s="212">
        <f>SUM(B197:B213)</f>
        <v>81843743</v>
      </c>
      <c r="C214" s="111">
        <v>1319361</v>
      </c>
      <c r="D214" s="230">
        <f>SUM(D197:D213)</f>
        <v>826</v>
      </c>
      <c r="E214" s="227">
        <f>B214/D214</f>
        <v>99084.43462469734</v>
      </c>
      <c r="F214" s="227">
        <f>C214/D214</f>
        <v>1597.2893462469733</v>
      </c>
      <c r="G214" s="231">
        <f>SUM(G197:G213)</f>
        <v>614</v>
      </c>
      <c r="H214" s="228">
        <f>SUM(H197:H213)</f>
        <v>10104112</v>
      </c>
      <c r="I214" s="232">
        <f>H214/G214</f>
        <v>16456.208469055375</v>
      </c>
      <c r="J214" s="229">
        <f>H214/B214*1000</f>
        <v>123.45613274309802</v>
      </c>
      <c r="K214" s="229">
        <f>H214/C214</f>
        <v>7.65833763465799</v>
      </c>
    </row>
    <row r="215" spans="1:11" ht="15" customHeight="1">
      <c r="A215" s="307"/>
      <c r="B215" s="223"/>
      <c r="C215" s="351"/>
      <c r="D215" s="381"/>
      <c r="E215" s="382"/>
      <c r="F215" s="382"/>
      <c r="G215" s="383"/>
      <c r="H215" s="384"/>
      <c r="I215" s="385"/>
      <c r="J215" s="386"/>
      <c r="K215" s="386"/>
    </row>
    <row r="216" spans="1:3" ht="15" customHeight="1">
      <c r="A216" s="21" t="s">
        <v>439</v>
      </c>
      <c r="B216" s="21"/>
      <c r="C216" s="21"/>
    </row>
    <row r="217" spans="1:11" ht="15" customHeight="1">
      <c r="A217" s="3" t="s">
        <v>190</v>
      </c>
      <c r="B217" s="207" t="s">
        <v>429</v>
      </c>
      <c r="C217" s="273" t="s">
        <v>430</v>
      </c>
      <c r="D217" s="16" t="s">
        <v>440</v>
      </c>
      <c r="E217" s="22" t="s">
        <v>441</v>
      </c>
      <c r="F217" s="22" t="s">
        <v>442</v>
      </c>
      <c r="G217" s="16" t="s">
        <v>443</v>
      </c>
      <c r="H217" s="16" t="s">
        <v>444</v>
      </c>
      <c r="I217" s="16" t="s">
        <v>227</v>
      </c>
      <c r="J217" s="16" t="s">
        <v>445</v>
      </c>
      <c r="K217" s="16" t="s">
        <v>446</v>
      </c>
    </row>
    <row r="218" spans="1:11" ht="15" customHeight="1">
      <c r="A218" s="17" t="s">
        <v>122</v>
      </c>
      <c r="B218" s="111">
        <v>10569111</v>
      </c>
      <c r="C218" s="141">
        <v>116004</v>
      </c>
      <c r="D218" s="226">
        <v>79</v>
      </c>
      <c r="E218" s="227">
        <f aca="true" t="shared" si="45" ref="E218:E233">B218/D218</f>
        <v>133786.21518987342</v>
      </c>
      <c r="F218" s="227">
        <f>C218/D218</f>
        <v>1468.4050632911392</v>
      </c>
      <c r="G218" s="31">
        <v>70</v>
      </c>
      <c r="H218" s="228">
        <v>1335885</v>
      </c>
      <c r="I218" s="229">
        <f>H218/G218</f>
        <v>19084.071428571428</v>
      </c>
      <c r="J218" s="229">
        <f>H218/B218*1000</f>
        <v>126.39520958763703</v>
      </c>
      <c r="K218" s="229">
        <f>H218/C218</f>
        <v>11.515852901624083</v>
      </c>
    </row>
    <row r="219" spans="1:11" ht="15" customHeight="1">
      <c r="A219" s="17" t="s">
        <v>318</v>
      </c>
      <c r="B219" s="111">
        <v>12519571</v>
      </c>
      <c r="C219" s="111">
        <v>189695</v>
      </c>
      <c r="D219" s="226">
        <v>133</v>
      </c>
      <c r="E219" s="227">
        <f t="shared" si="45"/>
        <v>94132.11278195489</v>
      </c>
      <c r="F219" s="227">
        <f aca="true" t="shared" si="46" ref="F219:F233">C219/D219</f>
        <v>1426.2781954887218</v>
      </c>
      <c r="G219" s="31">
        <v>86</v>
      </c>
      <c r="H219" s="228">
        <v>309544</v>
      </c>
      <c r="I219" s="229">
        <f>H219/G219</f>
        <v>3599.3488372093025</v>
      </c>
      <c r="J219" s="229">
        <f aca="true" t="shared" si="47" ref="J219:J233">H219/B219*1000</f>
        <v>24.7248088612621</v>
      </c>
      <c r="K219" s="229">
        <f aca="true" t="shared" si="48" ref="K219:K233">H219/C219</f>
        <v>1.63179841324231</v>
      </c>
    </row>
    <row r="220" spans="1:11" ht="15" customHeight="1">
      <c r="A220" s="17" t="s">
        <v>319</v>
      </c>
      <c r="B220" s="111">
        <v>3375222</v>
      </c>
      <c r="C220" s="111">
        <v>56371</v>
      </c>
      <c r="D220" s="226">
        <v>13</v>
      </c>
      <c r="E220" s="227">
        <f t="shared" si="45"/>
        <v>259632.46153846153</v>
      </c>
      <c r="F220" s="227">
        <f t="shared" si="46"/>
        <v>4336.2307692307695</v>
      </c>
      <c r="G220" s="31">
        <v>12</v>
      </c>
      <c r="H220" s="228">
        <v>776000</v>
      </c>
      <c r="I220" s="229">
        <f>H220/G220</f>
        <v>64666.666666666664</v>
      </c>
      <c r="J220" s="229">
        <f t="shared" si="47"/>
        <v>229.91080290422377</v>
      </c>
      <c r="K220" s="229">
        <f t="shared" si="48"/>
        <v>13.765943481577407</v>
      </c>
    </row>
    <row r="221" spans="1:11" ht="15" customHeight="1">
      <c r="A221" s="17" t="s">
        <v>320</v>
      </c>
      <c r="B221" s="111">
        <v>2449511</v>
      </c>
      <c r="C221" s="111">
        <v>48613</v>
      </c>
      <c r="D221" s="226">
        <v>40</v>
      </c>
      <c r="E221" s="227">
        <f t="shared" si="45"/>
        <v>61237.775</v>
      </c>
      <c r="F221" s="227">
        <f t="shared" si="46"/>
        <v>1215.325</v>
      </c>
      <c r="G221" s="31">
        <v>0</v>
      </c>
      <c r="H221" s="228">
        <v>0</v>
      </c>
      <c r="I221" s="229">
        <v>0</v>
      </c>
      <c r="J221" s="229">
        <f t="shared" si="47"/>
        <v>0</v>
      </c>
      <c r="K221" s="229">
        <f t="shared" si="48"/>
        <v>0</v>
      </c>
    </row>
    <row r="222" spans="1:11" ht="15" customHeight="1">
      <c r="A222" s="17" t="s">
        <v>321</v>
      </c>
      <c r="B222" s="111">
        <v>654774</v>
      </c>
      <c r="C222" s="111">
        <v>10267</v>
      </c>
      <c r="D222" s="226">
        <v>5</v>
      </c>
      <c r="E222" s="227">
        <f t="shared" si="45"/>
        <v>130954.8</v>
      </c>
      <c r="F222" s="227">
        <f t="shared" si="46"/>
        <v>2053.4</v>
      </c>
      <c r="G222" s="31">
        <v>4</v>
      </c>
      <c r="H222" s="228">
        <v>128000</v>
      </c>
      <c r="I222" s="229">
        <f aca="true" t="shared" si="49" ref="I222:I231">H222/G222</f>
        <v>32000</v>
      </c>
      <c r="J222" s="229">
        <f t="shared" si="47"/>
        <v>195.48729790736957</v>
      </c>
      <c r="K222" s="229">
        <f t="shared" si="48"/>
        <v>12.467127690659394</v>
      </c>
    </row>
    <row r="223" spans="1:11" ht="15" customHeight="1">
      <c r="A223" s="17" t="s">
        <v>322</v>
      </c>
      <c r="B223" s="111">
        <v>1734272</v>
      </c>
      <c r="C223" s="111">
        <v>25187</v>
      </c>
      <c r="D223" s="226">
        <v>9</v>
      </c>
      <c r="E223" s="227">
        <f t="shared" si="45"/>
        <v>192696.88888888888</v>
      </c>
      <c r="F223" s="227">
        <f t="shared" si="46"/>
        <v>2798.5555555555557</v>
      </c>
      <c r="G223" s="31">
        <v>9</v>
      </c>
      <c r="H223" s="228">
        <v>1032000</v>
      </c>
      <c r="I223" s="229">
        <f t="shared" si="49"/>
        <v>114666.66666666667</v>
      </c>
      <c r="J223" s="229">
        <f t="shared" si="47"/>
        <v>595.0623662262897</v>
      </c>
      <c r="K223" s="229">
        <f t="shared" si="48"/>
        <v>40.973518084726244</v>
      </c>
    </row>
    <row r="224" spans="1:11" ht="15" customHeight="1">
      <c r="A224" s="17" t="s">
        <v>323</v>
      </c>
      <c r="B224" s="111">
        <v>6016481</v>
      </c>
      <c r="C224" s="111">
        <v>93988</v>
      </c>
      <c r="D224" s="226">
        <v>56</v>
      </c>
      <c r="E224" s="227">
        <f t="shared" si="45"/>
        <v>107437.16071428571</v>
      </c>
      <c r="F224" s="227">
        <f t="shared" si="46"/>
        <v>1678.357142857143</v>
      </c>
      <c r="G224" s="31">
        <v>55</v>
      </c>
      <c r="H224" s="228">
        <v>719757</v>
      </c>
      <c r="I224" s="229">
        <f t="shared" si="49"/>
        <v>13086.49090909091</v>
      </c>
      <c r="J224" s="229">
        <f t="shared" si="47"/>
        <v>119.63089387301315</v>
      </c>
      <c r="K224" s="229">
        <f t="shared" si="48"/>
        <v>7.657966974507384</v>
      </c>
    </row>
    <row r="225" spans="1:11" ht="15" customHeight="1">
      <c r="A225" s="17" t="s">
        <v>123</v>
      </c>
      <c r="B225" s="111">
        <v>1600327</v>
      </c>
      <c r="C225" s="111">
        <v>35219</v>
      </c>
      <c r="D225" s="226">
        <v>29</v>
      </c>
      <c r="E225" s="227">
        <f t="shared" si="45"/>
        <v>55183.68965517241</v>
      </c>
      <c r="F225" s="227">
        <f t="shared" si="46"/>
        <v>1214.448275862069</v>
      </c>
      <c r="G225" s="31">
        <v>17</v>
      </c>
      <c r="H225" s="228">
        <v>127363</v>
      </c>
      <c r="I225" s="229">
        <f t="shared" si="49"/>
        <v>7491.941176470588</v>
      </c>
      <c r="J225" s="229">
        <f t="shared" si="47"/>
        <v>79.5856096910194</v>
      </c>
      <c r="K225" s="229">
        <f t="shared" si="48"/>
        <v>3.616315057213436</v>
      </c>
    </row>
    <row r="226" spans="1:11" ht="15" customHeight="1">
      <c r="A226" s="17" t="s">
        <v>324</v>
      </c>
      <c r="B226" s="111">
        <v>7778995</v>
      </c>
      <c r="C226" s="111">
        <v>139446</v>
      </c>
      <c r="D226" s="226">
        <v>57</v>
      </c>
      <c r="E226" s="227">
        <f t="shared" si="45"/>
        <v>136473.59649122806</v>
      </c>
      <c r="F226" s="227">
        <f t="shared" si="46"/>
        <v>2446.4210526315787</v>
      </c>
      <c r="G226" s="31">
        <v>52</v>
      </c>
      <c r="H226" s="228">
        <v>899995</v>
      </c>
      <c r="I226" s="229">
        <f t="shared" si="49"/>
        <v>17307.596153846152</v>
      </c>
      <c r="J226" s="229">
        <f t="shared" si="47"/>
        <v>115.69553650567973</v>
      </c>
      <c r="K226" s="229">
        <f t="shared" si="48"/>
        <v>6.45407541270456</v>
      </c>
    </row>
    <row r="227" spans="1:11" ht="15" customHeight="1">
      <c r="A227" s="17" t="s">
        <v>124</v>
      </c>
      <c r="B227" s="111">
        <v>17554329</v>
      </c>
      <c r="C227" s="111">
        <v>308995</v>
      </c>
      <c r="D227" s="226">
        <v>188</v>
      </c>
      <c r="E227" s="227">
        <f t="shared" si="45"/>
        <v>93374.09042553192</v>
      </c>
      <c r="F227" s="227">
        <f t="shared" si="46"/>
        <v>1643.590425531915</v>
      </c>
      <c r="G227" s="31">
        <v>135</v>
      </c>
      <c r="H227" s="228">
        <v>1027390</v>
      </c>
      <c r="I227" s="229">
        <f t="shared" si="49"/>
        <v>7610.2962962962965</v>
      </c>
      <c r="J227" s="229">
        <f t="shared" si="47"/>
        <v>58.52630425235849</v>
      </c>
      <c r="K227" s="229">
        <f t="shared" si="48"/>
        <v>3.3249405330183337</v>
      </c>
    </row>
    <row r="228" spans="1:11" ht="15" customHeight="1">
      <c r="A228" s="17" t="s">
        <v>325</v>
      </c>
      <c r="B228" s="111">
        <v>3990278</v>
      </c>
      <c r="C228" s="111">
        <v>65456</v>
      </c>
      <c r="D228" s="226">
        <v>115</v>
      </c>
      <c r="E228" s="227">
        <f t="shared" si="45"/>
        <v>34698.06956521739</v>
      </c>
      <c r="F228" s="227">
        <f t="shared" si="46"/>
        <v>569.1826086956522</v>
      </c>
      <c r="G228" s="31">
        <v>105</v>
      </c>
      <c r="H228" s="228">
        <v>2649990</v>
      </c>
      <c r="I228" s="229">
        <f t="shared" si="49"/>
        <v>25238</v>
      </c>
      <c r="J228" s="229">
        <f t="shared" si="47"/>
        <v>664.1116233004317</v>
      </c>
      <c r="K228" s="229">
        <f t="shared" si="48"/>
        <v>40.48505866536299</v>
      </c>
    </row>
    <row r="229" spans="1:11" ht="15" customHeight="1">
      <c r="A229" s="17" t="s">
        <v>326</v>
      </c>
      <c r="B229" s="111">
        <v>994287</v>
      </c>
      <c r="C229" s="111">
        <v>20833</v>
      </c>
      <c r="D229" s="226">
        <v>12</v>
      </c>
      <c r="E229" s="227">
        <f t="shared" si="45"/>
        <v>82857.25</v>
      </c>
      <c r="F229" s="227">
        <f t="shared" si="46"/>
        <v>1736.0833333333333</v>
      </c>
      <c r="G229" s="31">
        <v>11</v>
      </c>
      <c r="H229" s="228">
        <v>273008</v>
      </c>
      <c r="I229" s="229">
        <f t="shared" si="49"/>
        <v>24818.909090909092</v>
      </c>
      <c r="J229" s="229">
        <f t="shared" si="47"/>
        <v>274.57665643823157</v>
      </c>
      <c r="K229" s="229">
        <f t="shared" si="48"/>
        <v>13.104593673498776</v>
      </c>
    </row>
    <row r="230" spans="1:11" ht="15" customHeight="1">
      <c r="A230" s="17" t="s">
        <v>327</v>
      </c>
      <c r="B230" s="111">
        <v>4050204</v>
      </c>
      <c r="C230" s="111">
        <v>74460</v>
      </c>
      <c r="D230" s="226">
        <v>31</v>
      </c>
      <c r="E230" s="227">
        <f t="shared" si="45"/>
        <v>130651.74193548386</v>
      </c>
      <c r="F230" s="227">
        <f t="shared" si="46"/>
        <v>2401.935483870968</v>
      </c>
      <c r="G230" s="31">
        <v>5</v>
      </c>
      <c r="H230" s="228">
        <v>27300</v>
      </c>
      <c r="I230" s="229">
        <f t="shared" si="49"/>
        <v>5460</v>
      </c>
      <c r="J230" s="229">
        <f t="shared" si="47"/>
        <v>6.740401224234631</v>
      </c>
      <c r="K230" s="229">
        <f t="shared" si="48"/>
        <v>0.36663980660757456</v>
      </c>
    </row>
    <row r="231" spans="1:11" ht="15" customHeight="1">
      <c r="A231" s="17" t="s">
        <v>125</v>
      </c>
      <c r="B231" s="111">
        <v>2259393</v>
      </c>
      <c r="C231" s="111">
        <v>48246</v>
      </c>
      <c r="D231" s="226">
        <v>27</v>
      </c>
      <c r="E231" s="227">
        <f t="shared" si="45"/>
        <v>83681.22222222222</v>
      </c>
      <c r="F231" s="227">
        <f t="shared" si="46"/>
        <v>1786.888888888889</v>
      </c>
      <c r="G231" s="31">
        <v>18</v>
      </c>
      <c r="H231" s="228">
        <v>250000</v>
      </c>
      <c r="I231" s="229">
        <f t="shared" si="49"/>
        <v>13888.888888888889</v>
      </c>
      <c r="J231" s="229">
        <f t="shared" si="47"/>
        <v>110.64918763579422</v>
      </c>
      <c r="K231" s="229">
        <f t="shared" si="48"/>
        <v>5.181776727604361</v>
      </c>
    </row>
    <row r="232" spans="1:11" ht="15" customHeight="1">
      <c r="A232" s="17" t="s">
        <v>126</v>
      </c>
      <c r="B232" s="111">
        <v>2806531</v>
      </c>
      <c r="C232" s="111">
        <v>52250</v>
      </c>
      <c r="D232" s="226">
        <v>20</v>
      </c>
      <c r="E232" s="227">
        <f t="shared" si="45"/>
        <v>140326.55</v>
      </c>
      <c r="F232" s="227">
        <f t="shared" si="46"/>
        <v>2612.5</v>
      </c>
      <c r="G232" s="31">
        <v>20</v>
      </c>
      <c r="H232" s="228">
        <v>503954</v>
      </c>
      <c r="I232" s="229">
        <f>H232/G232</f>
        <v>25197.7</v>
      </c>
      <c r="J232" s="229">
        <f t="shared" si="47"/>
        <v>179.5647366802647</v>
      </c>
      <c r="K232" s="229">
        <f t="shared" si="48"/>
        <v>9.645052631578947</v>
      </c>
    </row>
    <row r="233" spans="1:11" ht="15" customHeight="1">
      <c r="A233" s="17" t="s">
        <v>329</v>
      </c>
      <c r="B233" s="111">
        <v>2170460</v>
      </c>
      <c r="C233" s="111">
        <v>39983</v>
      </c>
      <c r="D233" s="226">
        <v>15</v>
      </c>
      <c r="E233" s="227">
        <f t="shared" si="45"/>
        <v>144697.33333333334</v>
      </c>
      <c r="F233" s="227">
        <f t="shared" si="46"/>
        <v>2665.5333333333333</v>
      </c>
      <c r="G233" s="31">
        <v>14</v>
      </c>
      <c r="H233" s="228">
        <v>130000</v>
      </c>
      <c r="I233" s="229">
        <f>H233/G233</f>
        <v>9285.714285714286</v>
      </c>
      <c r="J233" s="229">
        <f t="shared" si="47"/>
        <v>59.89513743630383</v>
      </c>
      <c r="K233" s="229">
        <f t="shared" si="48"/>
        <v>3.2513818372808445</v>
      </c>
    </row>
    <row r="234" spans="1:11" ht="15" customHeight="1">
      <c r="A234" s="17"/>
      <c r="B234" s="216"/>
      <c r="C234" s="111"/>
      <c r="D234" s="226"/>
      <c r="E234" s="227"/>
      <c r="F234" s="227"/>
      <c r="G234" s="216"/>
      <c r="H234" s="228"/>
      <c r="I234" s="229"/>
      <c r="J234" s="229"/>
      <c r="K234" s="229"/>
    </row>
    <row r="235" spans="1:11" ht="15" customHeight="1">
      <c r="A235" s="79" t="s">
        <v>330</v>
      </c>
      <c r="B235" s="212">
        <f>SUM(B218:B234)</f>
        <v>80523746</v>
      </c>
      <c r="C235" s="111">
        <f>SUM(C218:C234)</f>
        <v>1325013</v>
      </c>
      <c r="D235" s="230">
        <f>SUM(D218:D234)</f>
        <v>829</v>
      </c>
      <c r="E235" s="227">
        <f>B235/D235</f>
        <v>97133.58986731002</v>
      </c>
      <c r="F235" s="227">
        <f>C235/D235</f>
        <v>1598.3268998793728</v>
      </c>
      <c r="G235" s="231">
        <f>SUM(G218:G234)</f>
        <v>613</v>
      </c>
      <c r="H235" s="228">
        <f>SUM(H218:H234)</f>
        <v>10190186</v>
      </c>
      <c r="I235" s="232">
        <f>H235/G235</f>
        <v>16623.468189233277</v>
      </c>
      <c r="J235" s="229">
        <f>H235/B235*1000</f>
        <v>126.54883194331273</v>
      </c>
      <c r="K235" s="229">
        <f>H235/C235</f>
        <v>7.690630959847186</v>
      </c>
    </row>
    <row r="237" ht="15" customHeight="1">
      <c r="A237" t="s">
        <v>388</v>
      </c>
    </row>
    <row r="238" ht="15" customHeight="1">
      <c r="A238" t="s">
        <v>43</v>
      </c>
    </row>
    <row r="239" ht="15" customHeight="1">
      <c r="A239" t="s">
        <v>389</v>
      </c>
    </row>
    <row r="240" ht="15" customHeight="1">
      <c r="A240" t="s">
        <v>58</v>
      </c>
    </row>
    <row r="241" ht="15" customHeight="1">
      <c r="A241" t="s">
        <v>298</v>
      </c>
    </row>
    <row r="243" ht="15" customHeight="1">
      <c r="A243" t="s">
        <v>185</v>
      </c>
    </row>
    <row r="244" ht="15" customHeight="1">
      <c r="A244" t="s">
        <v>44</v>
      </c>
    </row>
    <row r="246" ht="15" customHeight="1">
      <c r="A246" t="s">
        <v>11</v>
      </c>
    </row>
  </sheetData>
  <sheetProtection/>
  <printOptions/>
  <pageMargins left="0.787401575" right="0.787401575" top="0.984251969" bottom="0.984251969" header="0.4921259845" footer="0.4921259845"/>
  <pageSetup orientation="landscape" paperSize="9" scale="96"/>
  <rowBreaks count="6" manualBreakCount="6">
    <brk id="22" max="255" man="1"/>
    <brk id="43" max="255" man="1"/>
    <brk id="64" max="255" man="1"/>
    <brk id="85" max="255" man="1"/>
    <brk id="108" max="255" man="1"/>
    <brk id="1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150" zoomScaleNormal="150" zoomScalePageLayoutView="0" workbookViewId="0" topLeftCell="A39">
      <selection activeCell="K35" sqref="K35"/>
    </sheetView>
  </sheetViews>
  <sheetFormatPr defaultColWidth="11.421875" defaultRowHeight="12.75"/>
  <cols>
    <col min="1" max="1" width="12.00390625" style="0" bestFit="1" customWidth="1"/>
    <col min="4" max="4" width="11.00390625" style="0" bestFit="1" customWidth="1"/>
    <col min="6" max="6" width="11.28125" style="0" customWidth="1"/>
    <col min="7" max="7" width="9.8515625" style="0" customWidth="1"/>
    <col min="8" max="8" width="10.28125" style="0" customWidth="1"/>
    <col min="9" max="9" width="10.7109375" style="0" customWidth="1"/>
  </cols>
  <sheetData>
    <row r="1" ht="15.75">
      <c r="A1" s="116" t="s">
        <v>259</v>
      </c>
    </row>
    <row r="3" spans="1:4" s="122" customFormat="1" ht="25.5">
      <c r="A3" s="112" t="s">
        <v>260</v>
      </c>
      <c r="B3" s="112" t="s">
        <v>235</v>
      </c>
      <c r="C3" s="112" t="s">
        <v>236</v>
      </c>
      <c r="D3" s="112" t="s">
        <v>177</v>
      </c>
    </row>
    <row r="4" spans="1:4" ht="12.75">
      <c r="A4" s="91">
        <v>2005</v>
      </c>
      <c r="B4" s="111">
        <v>325637</v>
      </c>
      <c r="C4" s="111"/>
      <c r="D4" s="91"/>
    </row>
    <row r="5" spans="1:4" ht="12.75">
      <c r="A5" s="91">
        <v>2006</v>
      </c>
      <c r="B5" s="111">
        <v>472965</v>
      </c>
      <c r="C5" s="111">
        <f aca="true" t="shared" si="0" ref="C5:C10">B5-B4</f>
        <v>147328</v>
      </c>
      <c r="D5" s="109">
        <f aca="true" t="shared" si="1" ref="D5:D10">C5/B4</f>
        <v>0.4524301599633948</v>
      </c>
    </row>
    <row r="6" spans="1:4" ht="12.75">
      <c r="A6" s="91">
        <v>2007</v>
      </c>
      <c r="B6" s="111">
        <v>642532</v>
      </c>
      <c r="C6" s="111">
        <f t="shared" si="0"/>
        <v>169567</v>
      </c>
      <c r="D6" s="109">
        <f t="shared" si="1"/>
        <v>0.3585191293224657</v>
      </c>
    </row>
    <row r="7" spans="1:4" ht="12.75">
      <c r="A7" s="129">
        <v>2008</v>
      </c>
      <c r="B7" s="130">
        <v>823765</v>
      </c>
      <c r="C7" s="111">
        <f t="shared" si="0"/>
        <v>181233</v>
      </c>
      <c r="D7" s="109">
        <f t="shared" si="1"/>
        <v>0.2820606600138203</v>
      </c>
    </row>
    <row r="8" spans="1:4" ht="12.75" hidden="1">
      <c r="A8" s="129">
        <v>2008</v>
      </c>
      <c r="B8" s="130">
        <v>823765</v>
      </c>
      <c r="C8" s="111">
        <f t="shared" si="0"/>
        <v>0</v>
      </c>
      <c r="D8" s="109">
        <f t="shared" si="1"/>
        <v>0</v>
      </c>
    </row>
    <row r="9" spans="1:4" ht="12.75">
      <c r="A9" s="129">
        <v>2009</v>
      </c>
      <c r="B9" s="130">
        <v>1011227</v>
      </c>
      <c r="C9" s="111">
        <f t="shared" si="0"/>
        <v>187462</v>
      </c>
      <c r="D9" s="109">
        <f t="shared" si="1"/>
        <v>0.22756732806079405</v>
      </c>
    </row>
    <row r="10" spans="1:4" ht="12.75">
      <c r="A10" s="233" t="s">
        <v>167</v>
      </c>
      <c r="B10" s="130">
        <v>1230059</v>
      </c>
      <c r="C10" s="111">
        <f t="shared" si="0"/>
        <v>218832</v>
      </c>
      <c r="D10" s="109">
        <f t="shared" si="1"/>
        <v>0.21640244969724898</v>
      </c>
    </row>
    <row r="11" spans="1:4" ht="12.75">
      <c r="A11" s="338">
        <v>2011</v>
      </c>
      <c r="B11" s="111">
        <v>1520848</v>
      </c>
      <c r="C11" s="111">
        <f>B11-B10</f>
        <v>290789</v>
      </c>
      <c r="D11" s="109">
        <f>C11/B10</f>
        <v>0.23640248150698462</v>
      </c>
    </row>
    <row r="12" spans="1:4" ht="12.75">
      <c r="A12" s="91">
        <v>2012</v>
      </c>
      <c r="B12" s="111">
        <v>1856594</v>
      </c>
      <c r="C12" s="111">
        <f>B12-B11</f>
        <v>335746</v>
      </c>
      <c r="D12" s="109">
        <f>C12/B11</f>
        <v>0.2207623641547347</v>
      </c>
    </row>
    <row r="13" spans="1:4" ht="12.75">
      <c r="A13" s="91" t="s">
        <v>428</v>
      </c>
      <c r="B13" s="111">
        <v>2182289</v>
      </c>
      <c r="C13" s="111">
        <f>B13-B12</f>
        <v>325695</v>
      </c>
      <c r="D13" s="109">
        <f>C13/B12</f>
        <v>0.17542607592182244</v>
      </c>
    </row>
    <row r="15" ht="15.75">
      <c r="A15" s="116" t="s">
        <v>132</v>
      </c>
    </row>
    <row r="17" spans="1:11" s="122" customFormat="1" ht="38.25">
      <c r="A17" s="121" t="s">
        <v>260</v>
      </c>
      <c r="B17" s="121" t="s">
        <v>235</v>
      </c>
      <c r="C17" s="121" t="s">
        <v>237</v>
      </c>
      <c r="D17" s="121" t="s">
        <v>177</v>
      </c>
      <c r="E17" s="124" t="s">
        <v>135</v>
      </c>
      <c r="F17" s="119"/>
      <c r="G17" s="119"/>
      <c r="H17" s="119"/>
      <c r="I17" s="120"/>
      <c r="J17" s="121" t="s">
        <v>133</v>
      </c>
      <c r="K17" s="121" t="s">
        <v>134</v>
      </c>
    </row>
    <row r="18" spans="1:11" s="110" customFormat="1" ht="25.5">
      <c r="A18" s="118"/>
      <c r="B18" s="118"/>
      <c r="C18" s="118"/>
      <c r="D18" s="118"/>
      <c r="E18" s="117" t="s">
        <v>238</v>
      </c>
      <c r="F18" s="108" t="s">
        <v>239</v>
      </c>
      <c r="G18" s="108" t="s">
        <v>240</v>
      </c>
      <c r="H18" s="108" t="s">
        <v>241</v>
      </c>
      <c r="I18" s="108" t="s">
        <v>131</v>
      </c>
      <c r="J18" s="118" t="s">
        <v>177</v>
      </c>
      <c r="K18" s="118" t="s">
        <v>177</v>
      </c>
    </row>
    <row r="19" spans="1:11" ht="12.75">
      <c r="A19" s="125">
        <v>2005</v>
      </c>
      <c r="B19" s="126">
        <v>125885</v>
      </c>
      <c r="C19" s="126"/>
      <c r="D19" s="125"/>
      <c r="E19" s="109">
        <v>0.2812</v>
      </c>
      <c r="F19" s="109">
        <v>0.3251</v>
      </c>
      <c r="G19" s="109">
        <v>0.2605</v>
      </c>
      <c r="H19" s="109">
        <v>0.1112</v>
      </c>
      <c r="I19" s="109">
        <v>0.0221</v>
      </c>
      <c r="J19" s="109">
        <v>0.7689</v>
      </c>
      <c r="K19" s="109">
        <v>0.7454</v>
      </c>
    </row>
    <row r="20" spans="1:11" ht="12.75">
      <c r="A20" s="91">
        <v>2006</v>
      </c>
      <c r="B20" s="111">
        <v>147931</v>
      </c>
      <c r="C20" s="111">
        <f aca="true" t="shared" si="2" ref="C20:C27">B20-B19</f>
        <v>22046</v>
      </c>
      <c r="D20" s="109">
        <f aca="true" t="shared" si="3" ref="D20:D27">C20/B19</f>
        <v>0.175128093100846</v>
      </c>
      <c r="E20" s="109">
        <v>0.2021</v>
      </c>
      <c r="F20" s="109">
        <v>0.32</v>
      </c>
      <c r="G20" s="109">
        <v>0.3068</v>
      </c>
      <c r="H20" s="109">
        <v>0.1442</v>
      </c>
      <c r="I20" s="109">
        <v>0.0269</v>
      </c>
      <c r="J20" s="109">
        <v>0.8284</v>
      </c>
      <c r="K20" s="109">
        <v>0.7606</v>
      </c>
    </row>
    <row r="21" spans="1:11" ht="12.75">
      <c r="A21" s="91">
        <v>2007</v>
      </c>
      <c r="B21" s="111">
        <v>170362</v>
      </c>
      <c r="C21" s="111">
        <f t="shared" si="2"/>
        <v>22431</v>
      </c>
      <c r="D21" s="109">
        <f t="shared" si="3"/>
        <v>0.15163150387680743</v>
      </c>
      <c r="E21" s="109">
        <v>0.1397</v>
      </c>
      <c r="F21" s="109">
        <v>0.3312</v>
      </c>
      <c r="G21" s="109">
        <v>0.3363</v>
      </c>
      <c r="H21" s="109">
        <v>0.1607</v>
      </c>
      <c r="I21" s="109">
        <v>0.0321</v>
      </c>
      <c r="J21" s="109">
        <v>0.8387</v>
      </c>
      <c r="K21" s="109">
        <v>0.7487</v>
      </c>
    </row>
    <row r="22" spans="1:11" ht="12.75">
      <c r="A22" s="129">
        <v>2008</v>
      </c>
      <c r="B22" s="130">
        <v>181233</v>
      </c>
      <c r="C22" s="111">
        <f t="shared" si="2"/>
        <v>10871</v>
      </c>
      <c r="D22" s="109">
        <f t="shared" si="3"/>
        <v>0.06381117854920698</v>
      </c>
      <c r="E22" s="109">
        <v>0.1178</v>
      </c>
      <c r="F22" s="236">
        <v>0.3263</v>
      </c>
      <c r="G22" s="236">
        <v>0.3463</v>
      </c>
      <c r="H22" s="236">
        <v>0.1728</v>
      </c>
      <c r="I22" s="236">
        <v>0.0369</v>
      </c>
      <c r="J22" s="238">
        <v>0.7857</v>
      </c>
      <c r="K22" s="131">
        <v>0.6918000000000001</v>
      </c>
    </row>
    <row r="23" spans="1:11" ht="12.75">
      <c r="A23" s="240">
        <v>2009</v>
      </c>
      <c r="B23" s="130">
        <v>187462</v>
      </c>
      <c r="C23" s="111">
        <f t="shared" si="2"/>
        <v>6229</v>
      </c>
      <c r="D23" s="109">
        <f t="shared" si="3"/>
        <v>0.03437012023196658</v>
      </c>
      <c r="E23" s="234" t="s">
        <v>250</v>
      </c>
      <c r="F23" s="234" t="s">
        <v>251</v>
      </c>
      <c r="G23" s="237"/>
      <c r="H23" s="237"/>
      <c r="I23" s="237"/>
      <c r="J23" s="235"/>
      <c r="K23" s="235">
        <v>0.74</v>
      </c>
    </row>
    <row r="24" spans="1:11" ht="12.75">
      <c r="A24" s="233" t="s">
        <v>167</v>
      </c>
      <c r="B24" s="239">
        <v>218832</v>
      </c>
      <c r="C24" s="111">
        <f t="shared" si="2"/>
        <v>31370</v>
      </c>
      <c r="D24" s="109">
        <f t="shared" si="3"/>
        <v>0.16734058102442095</v>
      </c>
      <c r="E24" s="234">
        <v>0.08</v>
      </c>
      <c r="F24" s="234" t="s">
        <v>251</v>
      </c>
      <c r="G24" s="237"/>
      <c r="H24" s="237"/>
      <c r="I24" s="237"/>
      <c r="J24" s="235"/>
      <c r="K24" s="235">
        <v>0.75</v>
      </c>
    </row>
    <row r="25" spans="1:11" ht="12.75">
      <c r="A25" s="233" t="s">
        <v>409</v>
      </c>
      <c r="B25" s="130">
        <v>290789</v>
      </c>
      <c r="C25" s="111">
        <f t="shared" si="2"/>
        <v>71957</v>
      </c>
      <c r="D25" s="109">
        <f t="shared" si="3"/>
        <v>0.3288230240549828</v>
      </c>
      <c r="E25" s="135">
        <v>0.05</v>
      </c>
      <c r="F25" s="135" t="s">
        <v>251</v>
      </c>
      <c r="G25" s="135"/>
      <c r="H25" s="135"/>
      <c r="I25" s="135"/>
      <c r="J25" s="131"/>
      <c r="K25" s="131">
        <v>0.75</v>
      </c>
    </row>
    <row r="26" spans="1:11" ht="12.75">
      <c r="A26" s="233" t="s">
        <v>424</v>
      </c>
      <c r="B26" s="130">
        <v>335746</v>
      </c>
      <c r="C26" s="111">
        <f t="shared" si="2"/>
        <v>44957</v>
      </c>
      <c r="D26" s="109">
        <f t="shared" si="3"/>
        <v>0.15460350976137335</v>
      </c>
      <c r="E26" s="135">
        <v>0.06</v>
      </c>
      <c r="F26" s="135" t="s">
        <v>251</v>
      </c>
      <c r="G26" s="135"/>
      <c r="H26" s="135"/>
      <c r="I26" s="135"/>
      <c r="J26" s="131"/>
      <c r="K26" s="131">
        <v>0.75</v>
      </c>
    </row>
    <row r="27" spans="1:11" ht="12.75">
      <c r="A27" s="233" t="s">
        <v>428</v>
      </c>
      <c r="B27" s="130">
        <v>326827</v>
      </c>
      <c r="C27" s="111">
        <f t="shared" si="2"/>
        <v>-8919</v>
      </c>
      <c r="D27" s="109">
        <f t="shared" si="3"/>
        <v>-0.02656472452389604</v>
      </c>
      <c r="E27" s="135"/>
      <c r="F27" s="135"/>
      <c r="G27" s="135"/>
      <c r="H27" s="135"/>
      <c r="I27" s="135"/>
      <c r="J27" s="131"/>
      <c r="K27" s="131"/>
    </row>
    <row r="29" ht="15.75">
      <c r="A29" s="116" t="s">
        <v>147</v>
      </c>
    </row>
    <row r="31" spans="1:6" s="122" customFormat="1" ht="68.25" customHeight="1">
      <c r="A31" s="112" t="s">
        <v>260</v>
      </c>
      <c r="B31" s="112" t="s">
        <v>255</v>
      </c>
      <c r="C31" s="112" t="s">
        <v>148</v>
      </c>
      <c r="D31" s="112" t="s">
        <v>264</v>
      </c>
      <c r="E31" s="112" t="s">
        <v>265</v>
      </c>
      <c r="F31" s="112" t="s">
        <v>266</v>
      </c>
    </row>
    <row r="32" spans="1:6" ht="12.75">
      <c r="A32" s="91">
        <v>2005</v>
      </c>
      <c r="B32" s="109">
        <v>0.947</v>
      </c>
      <c r="C32" s="109">
        <v>0.0043</v>
      </c>
      <c r="D32" s="109">
        <v>0.0001</v>
      </c>
      <c r="E32" s="109">
        <v>0.0486</v>
      </c>
      <c r="F32" s="109">
        <v>0.6859</v>
      </c>
    </row>
    <row r="33" spans="1:6" ht="12.75">
      <c r="A33" s="91">
        <v>2006</v>
      </c>
      <c r="B33" s="109">
        <v>0.9302</v>
      </c>
      <c r="C33" s="109">
        <v>0.019</v>
      </c>
      <c r="D33" s="109">
        <v>0.0001</v>
      </c>
      <c r="E33" s="109">
        <v>0.0507</v>
      </c>
      <c r="F33" s="109">
        <v>0.8114</v>
      </c>
    </row>
    <row r="34" spans="1:6" ht="12.75">
      <c r="A34" s="91">
        <v>2007</v>
      </c>
      <c r="B34" s="109">
        <v>0.9162</v>
      </c>
      <c r="C34" s="109">
        <v>0.0153</v>
      </c>
      <c r="D34" s="109">
        <v>0.0003</v>
      </c>
      <c r="E34" s="109">
        <v>0.0682</v>
      </c>
      <c r="F34" s="109">
        <v>0.8379</v>
      </c>
    </row>
    <row r="35" spans="1:6" ht="12.75">
      <c r="A35" s="91">
        <v>2008</v>
      </c>
      <c r="B35" s="135" t="s">
        <v>252</v>
      </c>
      <c r="C35" s="135" t="s">
        <v>253</v>
      </c>
      <c r="D35" s="135"/>
      <c r="E35" s="135" t="s">
        <v>366</v>
      </c>
      <c r="F35" s="109">
        <v>0.86</v>
      </c>
    </row>
    <row r="36" spans="1:6" ht="15" customHeight="1">
      <c r="A36" s="142">
        <v>2009</v>
      </c>
      <c r="B36" s="135" t="s">
        <v>252</v>
      </c>
      <c r="C36" s="135" t="s">
        <v>365</v>
      </c>
      <c r="D36" s="135"/>
      <c r="E36" s="135" t="s">
        <v>367</v>
      </c>
      <c r="F36" s="135">
        <v>0.885</v>
      </c>
    </row>
    <row r="37" spans="1:6" ht="14.25" customHeight="1">
      <c r="A37" s="274">
        <v>2010</v>
      </c>
      <c r="B37" s="142" t="s">
        <v>168</v>
      </c>
      <c r="C37" s="142" t="s">
        <v>169</v>
      </c>
      <c r="D37" s="142"/>
      <c r="E37" s="142" t="s">
        <v>170</v>
      </c>
      <c r="F37" s="135">
        <v>0.916</v>
      </c>
    </row>
    <row r="38" spans="1:6" ht="14.25" customHeight="1">
      <c r="A38" s="274">
        <v>2011</v>
      </c>
      <c r="B38" s="142" t="s">
        <v>168</v>
      </c>
      <c r="C38" s="142"/>
      <c r="D38" s="142"/>
      <c r="E38" s="142"/>
      <c r="F38" s="135">
        <v>0.939</v>
      </c>
    </row>
    <row r="39" spans="1:6" ht="14.25" customHeight="1">
      <c r="A39" s="274">
        <v>2012</v>
      </c>
      <c r="B39" s="142" t="s">
        <v>425</v>
      </c>
      <c r="C39" s="142" t="s">
        <v>426</v>
      </c>
      <c r="D39" s="142"/>
      <c r="E39" s="142" t="s">
        <v>427</v>
      </c>
      <c r="F39" s="135">
        <v>0.96</v>
      </c>
    </row>
    <row r="40" spans="1:6" ht="14.25" customHeight="1">
      <c r="A40" s="376" t="s">
        <v>428</v>
      </c>
      <c r="B40" s="339"/>
      <c r="C40" s="339"/>
      <c r="D40" s="339"/>
      <c r="E40" s="339"/>
      <c r="F40" s="375"/>
    </row>
    <row r="41" ht="10.5" customHeight="1">
      <c r="A41" s="90"/>
    </row>
    <row r="42" ht="12.75">
      <c r="A42" t="s">
        <v>149</v>
      </c>
    </row>
    <row r="44" ht="15.75">
      <c r="A44" s="116" t="s">
        <v>136</v>
      </c>
    </row>
    <row r="45" spans="1:11" s="123" customFormat="1" ht="50.25" customHeight="1">
      <c r="A45" s="112" t="s">
        <v>260</v>
      </c>
      <c r="B45" s="112" t="s">
        <v>235</v>
      </c>
      <c r="C45" s="112" t="s">
        <v>236</v>
      </c>
      <c r="D45" s="112" t="s">
        <v>177</v>
      </c>
      <c r="E45" s="112" t="s">
        <v>254</v>
      </c>
      <c r="F45" s="112" t="s">
        <v>177</v>
      </c>
      <c r="G45" s="112" t="s">
        <v>150</v>
      </c>
      <c r="H45" s="315" t="s">
        <v>177</v>
      </c>
      <c r="I45" s="112" t="s">
        <v>12</v>
      </c>
      <c r="J45" s="112" t="s">
        <v>236</v>
      </c>
      <c r="K45" s="127"/>
    </row>
    <row r="46" ht="0.75" customHeight="1" hidden="1">
      <c r="I46" s="90"/>
    </row>
    <row r="47" ht="12.75" hidden="1">
      <c r="I47" s="90"/>
    </row>
    <row r="48" spans="1:10" ht="12.75">
      <c r="A48" s="91">
        <v>2005</v>
      </c>
      <c r="B48" s="111">
        <v>38620</v>
      </c>
      <c r="C48" s="111"/>
      <c r="D48" s="109"/>
      <c r="E48" s="111">
        <v>2542</v>
      </c>
      <c r="F48" s="109">
        <f aca="true" t="shared" si="4" ref="F48:F55">E48/B48</f>
        <v>0.06582081822889695</v>
      </c>
      <c r="G48" s="111"/>
      <c r="H48" s="91"/>
      <c r="I48" s="91"/>
      <c r="J48" s="91"/>
    </row>
    <row r="49" spans="1:10" ht="12.75">
      <c r="A49" s="91">
        <v>2006</v>
      </c>
      <c r="B49" s="111">
        <v>92784</v>
      </c>
      <c r="C49" s="111">
        <f aca="true" t="shared" si="5" ref="C49:C56">B49-B48</f>
        <v>54164</v>
      </c>
      <c r="D49" s="109">
        <f aca="true" t="shared" si="6" ref="D49:D56">C49/B48</f>
        <v>1.402485758674262</v>
      </c>
      <c r="E49" s="111">
        <v>4823</v>
      </c>
      <c r="F49" s="109">
        <f t="shared" si="4"/>
        <v>0.05198094499051561</v>
      </c>
      <c r="G49" s="111">
        <f aca="true" t="shared" si="7" ref="G49:G55">E49-E48</f>
        <v>2281</v>
      </c>
      <c r="H49" s="109">
        <f aca="true" t="shared" si="8" ref="H49:H55">G49/E48</f>
        <v>0.8973249409913454</v>
      </c>
      <c r="I49" s="91"/>
      <c r="J49" s="91"/>
    </row>
    <row r="50" spans="1:10" ht="12.75">
      <c r="A50" s="91">
        <v>2007</v>
      </c>
      <c r="B50" s="111">
        <v>124834</v>
      </c>
      <c r="C50" s="111">
        <f t="shared" si="5"/>
        <v>32050</v>
      </c>
      <c r="D50" s="109">
        <f t="shared" si="6"/>
        <v>0.3454259355061218</v>
      </c>
      <c r="E50" s="111">
        <v>7177</v>
      </c>
      <c r="F50" s="109">
        <f t="shared" si="4"/>
        <v>0.0574923498405883</v>
      </c>
      <c r="G50" s="111">
        <f t="shared" si="7"/>
        <v>2354</v>
      </c>
      <c r="H50" s="109">
        <f t="shared" si="8"/>
        <v>0.488077959776073</v>
      </c>
      <c r="I50" s="91"/>
      <c r="J50" s="91"/>
    </row>
    <row r="51" spans="1:10" ht="12.75">
      <c r="A51" s="129">
        <v>2008</v>
      </c>
      <c r="B51" s="130">
        <v>179499</v>
      </c>
      <c r="C51" s="111">
        <f t="shared" si="5"/>
        <v>54665</v>
      </c>
      <c r="D51" s="109">
        <f t="shared" si="6"/>
        <v>0.43790153323613756</v>
      </c>
      <c r="E51" s="130">
        <v>11170</v>
      </c>
      <c r="F51" s="109">
        <f t="shared" si="4"/>
        <v>0.062228758934590164</v>
      </c>
      <c r="G51" s="111">
        <f t="shared" si="7"/>
        <v>3993</v>
      </c>
      <c r="H51" s="109">
        <f t="shared" si="8"/>
        <v>0.5563605963494497</v>
      </c>
      <c r="I51" s="91"/>
      <c r="J51" s="91"/>
    </row>
    <row r="52" spans="1:10" ht="12.75">
      <c r="A52" s="129">
        <v>2009</v>
      </c>
      <c r="B52" s="130">
        <v>210817</v>
      </c>
      <c r="C52" s="111">
        <f t="shared" si="5"/>
        <v>31318</v>
      </c>
      <c r="D52" s="109">
        <f t="shared" si="6"/>
        <v>0.17447450960729585</v>
      </c>
      <c r="E52" s="130">
        <v>13619</v>
      </c>
      <c r="F52" s="109">
        <f t="shared" si="4"/>
        <v>0.06460105209731663</v>
      </c>
      <c r="G52" s="111">
        <f t="shared" si="7"/>
        <v>2449</v>
      </c>
      <c r="H52" s="109">
        <f t="shared" si="8"/>
        <v>0.21924798567591763</v>
      </c>
      <c r="I52" s="91">
        <v>10102</v>
      </c>
      <c r="J52" s="91"/>
    </row>
    <row r="53" spans="1:10" ht="12.75">
      <c r="A53" s="233" t="s">
        <v>167</v>
      </c>
      <c r="B53" s="130">
        <v>231227</v>
      </c>
      <c r="C53" s="111">
        <f t="shared" si="5"/>
        <v>20410</v>
      </c>
      <c r="D53" s="109">
        <f t="shared" si="6"/>
        <v>0.09681382431208109</v>
      </c>
      <c r="E53" s="130">
        <v>16236</v>
      </c>
      <c r="F53" s="109">
        <f t="shared" si="4"/>
        <v>0.07021671344609409</v>
      </c>
      <c r="G53" s="111">
        <f t="shared" si="7"/>
        <v>2617</v>
      </c>
      <c r="H53" s="109">
        <f t="shared" si="8"/>
        <v>0.19215801453851236</v>
      </c>
      <c r="I53" s="91">
        <v>11973</v>
      </c>
      <c r="J53" s="109">
        <f>(I53-I52)/I52</f>
        <v>0.185210849336765</v>
      </c>
    </row>
    <row r="54" spans="1:10" ht="12.75">
      <c r="A54" s="233" t="s">
        <v>409</v>
      </c>
      <c r="B54" s="130">
        <v>234949</v>
      </c>
      <c r="C54" s="111">
        <f t="shared" si="5"/>
        <v>3722</v>
      </c>
      <c r="D54" s="109">
        <f t="shared" si="6"/>
        <v>0.01609673610780748</v>
      </c>
      <c r="E54" s="130">
        <v>16755</v>
      </c>
      <c r="F54" s="109">
        <f t="shared" si="4"/>
        <v>0.07131334885443223</v>
      </c>
      <c r="G54" s="111">
        <f t="shared" si="7"/>
        <v>519</v>
      </c>
      <c r="H54" s="109">
        <f t="shared" si="8"/>
        <v>0.0319660014781966</v>
      </c>
      <c r="I54" s="91">
        <v>12195</v>
      </c>
      <c r="J54" s="109">
        <f>(I54-I53)/I53</f>
        <v>0.018541718867451765</v>
      </c>
    </row>
    <row r="55" spans="1:10" ht="12.75">
      <c r="A55" s="233" t="s">
        <v>424</v>
      </c>
      <c r="B55" s="130">
        <v>232065</v>
      </c>
      <c r="C55" s="111">
        <f t="shared" si="5"/>
        <v>-2884</v>
      </c>
      <c r="D55" s="109">
        <f t="shared" si="6"/>
        <v>-0.012275004362648915</v>
      </c>
      <c r="E55" s="130">
        <v>17568</v>
      </c>
      <c r="F55" s="109">
        <f t="shared" si="4"/>
        <v>0.075702928058949</v>
      </c>
      <c r="G55" s="111">
        <f t="shared" si="7"/>
        <v>813</v>
      </c>
      <c r="H55" s="109">
        <f t="shared" si="8"/>
        <v>0.04852282900626679</v>
      </c>
      <c r="I55" s="91"/>
      <c r="J55" s="109"/>
    </row>
    <row r="56" spans="1:10" ht="12.75">
      <c r="A56" s="373" t="s">
        <v>428</v>
      </c>
      <c r="B56" s="374">
        <v>176569</v>
      </c>
      <c r="C56" s="351">
        <f t="shared" si="5"/>
        <v>-55496</v>
      </c>
      <c r="D56" s="132">
        <f t="shared" si="6"/>
        <v>-0.23913989614978562</v>
      </c>
      <c r="E56" s="374"/>
      <c r="F56" s="132"/>
      <c r="G56" s="351"/>
      <c r="H56" s="132"/>
      <c r="I56" s="90"/>
      <c r="J56" s="132"/>
    </row>
    <row r="58" ht="12.75">
      <c r="A58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/>
  <headerFooter alignWithMargins="0">
    <oddHeader>&amp;CTätigkeit des zentralen Vorsorgeregisters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zoomScale="150" zoomScaleNormal="150" zoomScalePageLayoutView="0" workbookViewId="0" topLeftCell="A116">
      <selection activeCell="B142" sqref="B142:Q142"/>
    </sheetView>
  </sheetViews>
  <sheetFormatPr defaultColWidth="11.421875" defaultRowHeight="12.75"/>
  <cols>
    <col min="1" max="1" width="15.28125" style="0" customWidth="1"/>
    <col min="2" max="2" width="10.140625" style="0" customWidth="1"/>
    <col min="3" max="3" width="7.7109375" style="0" customWidth="1"/>
    <col min="4" max="4" width="8.421875" style="0" customWidth="1"/>
    <col min="5" max="5" width="6.8515625" style="0" customWidth="1"/>
    <col min="6" max="6" width="7.140625" style="0" customWidth="1"/>
    <col min="7" max="7" width="6.7109375" style="0" customWidth="1"/>
    <col min="8" max="8" width="7.140625" style="0" customWidth="1"/>
    <col min="9" max="9" width="8.00390625" style="0" customWidth="1"/>
    <col min="10" max="10" width="6.421875" style="0" customWidth="1"/>
    <col min="11" max="11" width="7.7109375" style="0" customWidth="1"/>
    <col min="12" max="12" width="7.140625" style="0" customWidth="1"/>
    <col min="13" max="13" width="7.00390625" style="0" customWidth="1"/>
    <col min="14" max="14" width="7.7109375" style="0" customWidth="1"/>
    <col min="15" max="15" width="6.8515625" style="0" customWidth="1"/>
    <col min="16" max="16" width="7.28125" style="0" customWidth="1"/>
    <col min="17" max="17" width="6.8515625" style="0" customWidth="1"/>
    <col min="18" max="18" width="8.421875" style="0" customWidth="1"/>
  </cols>
  <sheetData>
    <row r="1" spans="1:12" ht="18" hidden="1">
      <c r="A1" s="35" t="s">
        <v>84</v>
      </c>
      <c r="I1" s="36"/>
      <c r="J1" s="36"/>
      <c r="K1" s="36"/>
      <c r="L1" s="37"/>
    </row>
    <row r="2" spans="1:18" ht="12.75" hidden="1">
      <c r="A2" s="38" t="s">
        <v>190</v>
      </c>
      <c r="B2" s="39" t="s">
        <v>59</v>
      </c>
      <c r="C2" s="40" t="s">
        <v>318</v>
      </c>
      <c r="D2" s="40" t="s">
        <v>319</v>
      </c>
      <c r="E2" s="40" t="s">
        <v>60</v>
      </c>
      <c r="F2" s="40" t="s">
        <v>321</v>
      </c>
      <c r="G2" s="40" t="s">
        <v>61</v>
      </c>
      <c r="H2" s="41" t="s">
        <v>323</v>
      </c>
      <c r="I2" s="42" t="s">
        <v>160</v>
      </c>
      <c r="J2" s="43" t="s">
        <v>82</v>
      </c>
      <c r="K2" s="42" t="s">
        <v>161</v>
      </c>
      <c r="L2" s="42" t="s">
        <v>162</v>
      </c>
      <c r="M2" s="44" t="s">
        <v>290</v>
      </c>
      <c r="N2" s="41" t="s">
        <v>81</v>
      </c>
      <c r="O2" s="41" t="s">
        <v>83</v>
      </c>
      <c r="P2" s="41" t="s">
        <v>291</v>
      </c>
      <c r="Q2" s="41" t="s">
        <v>292</v>
      </c>
      <c r="R2" s="41" t="s">
        <v>175</v>
      </c>
    </row>
    <row r="3" spans="1:18" ht="22.5" hidden="1">
      <c r="A3" s="45" t="s">
        <v>176</v>
      </c>
      <c r="B3" s="46">
        <v>11135</v>
      </c>
      <c r="C3" s="46">
        <v>26180</v>
      </c>
      <c r="D3" s="46">
        <v>3426</v>
      </c>
      <c r="E3" s="46">
        <v>4510</v>
      </c>
      <c r="F3" s="46">
        <v>628</v>
      </c>
      <c r="G3" s="47"/>
      <c r="H3" s="48">
        <v>13056</v>
      </c>
      <c r="I3" s="46">
        <v>3319</v>
      </c>
      <c r="J3" s="46">
        <v>14999</v>
      </c>
      <c r="K3" s="46">
        <v>31654</v>
      </c>
      <c r="L3" s="46">
        <v>8930</v>
      </c>
      <c r="M3" s="48">
        <v>3181</v>
      </c>
      <c r="N3" s="46">
        <v>7066</v>
      </c>
      <c r="O3" s="49">
        <v>4866</v>
      </c>
      <c r="P3" s="49">
        <v>4763</v>
      </c>
      <c r="Q3" s="50">
        <v>4755</v>
      </c>
      <c r="R3" s="51">
        <f>SUM(B3:Q3)</f>
        <v>142468</v>
      </c>
    </row>
    <row r="4" spans="1:18" ht="12.75" hidden="1">
      <c r="A4" s="52" t="s">
        <v>177</v>
      </c>
      <c r="B4" s="53">
        <f>SUM(B3/B26)</f>
        <v>0.5939933852555211</v>
      </c>
      <c r="C4" s="53">
        <f>SUM(C3/C26)</f>
        <v>0.6724027224861949</v>
      </c>
      <c r="D4" s="53">
        <f>SUM(D3/D26)</f>
        <v>0.38585426286744</v>
      </c>
      <c r="E4" s="53">
        <f>SUM(E3/E26)</f>
        <v>0.5979053427018428</v>
      </c>
      <c r="F4" s="53">
        <f>SUM(F3/F26)</f>
        <v>0.4498567335243553</v>
      </c>
      <c r="G4" s="53"/>
      <c r="H4" s="53">
        <f aca="true" t="shared" si="0" ref="H4:R4">SUM(H3/H26)</f>
        <v>0.6718814326883491</v>
      </c>
      <c r="I4" s="53">
        <f t="shared" si="0"/>
        <v>0.6196788648244959</v>
      </c>
      <c r="J4" s="54">
        <f t="shared" si="0"/>
        <v>0.6325755978237949</v>
      </c>
      <c r="K4" s="53">
        <f t="shared" si="0"/>
        <v>0.596963696369637</v>
      </c>
      <c r="L4" s="53">
        <f t="shared" si="0"/>
        <v>0.6365385986171502</v>
      </c>
      <c r="M4" s="55">
        <f t="shared" si="0"/>
        <v>0.7449648711943794</v>
      </c>
      <c r="N4" s="56">
        <f t="shared" si="0"/>
        <v>0.6185224089635855</v>
      </c>
      <c r="O4" s="56">
        <f t="shared" si="0"/>
        <v>0.6351651220467301</v>
      </c>
      <c r="P4" s="56">
        <f t="shared" si="0"/>
        <v>0.5829151878595031</v>
      </c>
      <c r="Q4" s="56">
        <f t="shared" si="0"/>
        <v>0.6211626387981711</v>
      </c>
      <c r="R4" s="56">
        <f t="shared" si="0"/>
        <v>0.6187992164459483</v>
      </c>
    </row>
    <row r="5" spans="1:18" ht="21.75" customHeight="1" hidden="1">
      <c r="A5" s="45" t="s">
        <v>178</v>
      </c>
      <c r="B5" s="46">
        <v>1591</v>
      </c>
      <c r="C5" s="46">
        <v>1969</v>
      </c>
      <c r="D5" s="46">
        <v>850</v>
      </c>
      <c r="E5" s="46">
        <v>373</v>
      </c>
      <c r="F5" s="46">
        <v>89</v>
      </c>
      <c r="G5" s="47"/>
      <c r="H5" s="48">
        <v>921</v>
      </c>
      <c r="I5" s="46">
        <v>333</v>
      </c>
      <c r="J5" s="57">
        <v>1782</v>
      </c>
      <c r="K5" s="58">
        <v>1999</v>
      </c>
      <c r="L5" s="58">
        <v>929</v>
      </c>
      <c r="M5" s="46">
        <v>226</v>
      </c>
      <c r="N5" s="46">
        <v>630</v>
      </c>
      <c r="O5" s="49">
        <v>487</v>
      </c>
      <c r="P5" s="49">
        <v>858</v>
      </c>
      <c r="Q5" s="50">
        <v>381</v>
      </c>
      <c r="R5" s="51">
        <f>SUM(B5:Q5)</f>
        <v>13418</v>
      </c>
    </row>
    <row r="6" spans="1:18" ht="12.75" hidden="1">
      <c r="A6" s="59" t="s">
        <v>177</v>
      </c>
      <c r="B6" s="53">
        <f>SUM(B5/B26)</f>
        <v>0.08487143924037129</v>
      </c>
      <c r="C6" s="53">
        <f>SUM(C5/C26)</f>
        <v>0.05057146526261718</v>
      </c>
      <c r="D6" s="53">
        <f>SUM(D5/D26)</f>
        <v>0.0957315012951909</v>
      </c>
      <c r="E6" s="53">
        <f>SUM(E5/E26)</f>
        <v>0.04944982102611693</v>
      </c>
      <c r="F6" s="53">
        <f>SUM(F5/F26)</f>
        <v>0.06375358166189111</v>
      </c>
      <c r="G6" s="53"/>
      <c r="H6" s="53">
        <f aca="true" t="shared" si="1" ref="H6:R6">SUM(H5/H26)</f>
        <v>0.0473960477562783</v>
      </c>
      <c r="I6" s="53">
        <f t="shared" si="1"/>
        <v>0.06217326362957431</v>
      </c>
      <c r="J6" s="54">
        <f t="shared" si="1"/>
        <v>0.07515499135422378</v>
      </c>
      <c r="K6" s="53">
        <f t="shared" si="1"/>
        <v>0.0376991984912777</v>
      </c>
      <c r="L6" s="53">
        <f t="shared" si="1"/>
        <v>0.06621997291325113</v>
      </c>
      <c r="M6" s="55">
        <f t="shared" si="1"/>
        <v>0.052927400468384074</v>
      </c>
      <c r="N6" s="56">
        <f t="shared" si="1"/>
        <v>0.05514705882352941</v>
      </c>
      <c r="O6" s="56">
        <f t="shared" si="1"/>
        <v>0.06356872470956794</v>
      </c>
      <c r="P6" s="56">
        <f t="shared" si="1"/>
        <v>0.10500550728185044</v>
      </c>
      <c r="Q6" s="56">
        <f t="shared" si="1"/>
        <v>0.04977139124755062</v>
      </c>
      <c r="R6" s="56">
        <f t="shared" si="1"/>
        <v>0.058280090169523915</v>
      </c>
    </row>
    <row r="7" spans="1:18" ht="33.75" customHeight="1" hidden="1">
      <c r="A7" s="60" t="s">
        <v>179</v>
      </c>
      <c r="B7" s="61">
        <f>SUM(B3+B5)</f>
        <v>12726</v>
      </c>
      <c r="C7" s="61">
        <f>SUM(C3+C5)</f>
        <v>28149</v>
      </c>
      <c r="D7" s="61">
        <f>SUM(D3+D5)</f>
        <v>4276</v>
      </c>
      <c r="E7" s="61">
        <f>SUM(E3+E5)</f>
        <v>4883</v>
      </c>
      <c r="F7" s="61">
        <f>SUM(F3+F5)</f>
        <v>717</v>
      </c>
      <c r="G7" s="61"/>
      <c r="H7" s="61">
        <f aca="true" t="shared" si="2" ref="H7:O7">SUM(H3+H5)</f>
        <v>13977</v>
      </c>
      <c r="I7" s="61">
        <f t="shared" si="2"/>
        <v>3652</v>
      </c>
      <c r="J7" s="62">
        <f t="shared" si="2"/>
        <v>16781</v>
      </c>
      <c r="K7" s="61">
        <f t="shared" si="2"/>
        <v>33653</v>
      </c>
      <c r="L7" s="61">
        <f t="shared" si="2"/>
        <v>9859</v>
      </c>
      <c r="M7" s="63">
        <f t="shared" si="2"/>
        <v>3407</v>
      </c>
      <c r="N7" s="64">
        <f t="shared" si="2"/>
        <v>7696</v>
      </c>
      <c r="O7" s="133">
        <f t="shared" si="2"/>
        <v>5353</v>
      </c>
      <c r="P7" s="64">
        <f>SUM(P3+P5)</f>
        <v>5621</v>
      </c>
      <c r="Q7" s="64">
        <f>SUM(Q3+Q5)</f>
        <v>5136</v>
      </c>
      <c r="R7" s="64">
        <f>SUM(R3+R5)</f>
        <v>155886</v>
      </c>
    </row>
    <row r="8" spans="1:18" ht="12.75" hidden="1">
      <c r="A8" s="59" t="s">
        <v>177</v>
      </c>
      <c r="B8" s="53">
        <f>SUM(B7/B26)</f>
        <v>0.6788648244958925</v>
      </c>
      <c r="C8" s="53">
        <f>SUM(C7/C26)</f>
        <v>0.7229741877488122</v>
      </c>
      <c r="D8" s="53">
        <f>SUM(D7/D26)</f>
        <v>0.48158576416263094</v>
      </c>
      <c r="E8" s="53">
        <f>SUM(E7/E26)</f>
        <v>0.6473551637279596</v>
      </c>
      <c r="F8" s="53">
        <f>SUM(F7/F26)</f>
        <v>0.5136103151862464</v>
      </c>
      <c r="G8" s="53"/>
      <c r="H8" s="53">
        <f aca="true" t="shared" si="3" ref="H8:R8">SUM(H7/H26)</f>
        <v>0.7192774804446275</v>
      </c>
      <c r="I8" s="53">
        <f t="shared" si="3"/>
        <v>0.6818521284540702</v>
      </c>
      <c r="J8" s="54">
        <f t="shared" si="3"/>
        <v>0.7077305891780187</v>
      </c>
      <c r="K8" s="53">
        <f t="shared" si="3"/>
        <v>0.6346628948609147</v>
      </c>
      <c r="L8" s="53">
        <f t="shared" si="3"/>
        <v>0.7027585715304013</v>
      </c>
      <c r="M8" s="55">
        <f t="shared" si="3"/>
        <v>0.7978922716627634</v>
      </c>
      <c r="N8" s="56">
        <f t="shared" si="3"/>
        <v>0.6736694677871149</v>
      </c>
      <c r="O8" s="134">
        <f t="shared" si="3"/>
        <v>0.6987338467562981</v>
      </c>
      <c r="P8" s="56">
        <f t="shared" si="3"/>
        <v>0.6879206951413536</v>
      </c>
      <c r="Q8" s="56">
        <f t="shared" si="3"/>
        <v>0.6709340300457217</v>
      </c>
      <c r="R8" s="56">
        <f t="shared" si="3"/>
        <v>0.6770793066154721</v>
      </c>
    </row>
    <row r="9" spans="1:18" ht="2.25" customHeight="1" hidden="1">
      <c r="A9" s="65"/>
      <c r="B9" s="66"/>
      <c r="C9" s="66"/>
      <c r="D9" s="66"/>
      <c r="E9" s="66"/>
      <c r="F9" s="66"/>
      <c r="G9" s="66"/>
      <c r="H9" s="66"/>
      <c r="I9" s="66"/>
      <c r="J9" s="67"/>
      <c r="K9" s="66"/>
      <c r="L9" s="66"/>
      <c r="M9" s="68"/>
      <c r="N9" s="66"/>
      <c r="O9" s="66"/>
      <c r="P9" s="66"/>
      <c r="Q9" s="66"/>
      <c r="R9" s="61"/>
    </row>
    <row r="10" spans="1:18" ht="24" customHeight="1" hidden="1">
      <c r="A10" s="45" t="s">
        <v>79</v>
      </c>
      <c r="B10" s="46">
        <v>4245</v>
      </c>
      <c r="C10" s="46">
        <v>7206</v>
      </c>
      <c r="D10" s="46">
        <v>2900</v>
      </c>
      <c r="E10" s="46">
        <v>1614</v>
      </c>
      <c r="F10" s="46">
        <v>203</v>
      </c>
      <c r="G10" s="47"/>
      <c r="H10" s="48">
        <v>4153</v>
      </c>
      <c r="I10" s="46">
        <v>1145</v>
      </c>
      <c r="J10" s="57">
        <v>4785</v>
      </c>
      <c r="K10" s="58">
        <v>12933</v>
      </c>
      <c r="L10" s="58">
        <v>2417</v>
      </c>
      <c r="M10" s="46">
        <v>642</v>
      </c>
      <c r="N10" s="46">
        <v>2450</v>
      </c>
      <c r="O10" s="49">
        <v>1571</v>
      </c>
      <c r="P10" s="49">
        <v>1876</v>
      </c>
      <c r="Q10" s="50">
        <v>2066</v>
      </c>
      <c r="R10" s="51">
        <f>SUM(B10:Q10)</f>
        <v>50206</v>
      </c>
    </row>
    <row r="11" spans="1:18" ht="12.75" hidden="1">
      <c r="A11" s="52" t="s">
        <v>177</v>
      </c>
      <c r="B11" s="53">
        <f>SUM(B10/B26)</f>
        <v>0.2264483089725808</v>
      </c>
      <c r="C11" s="53">
        <f>SUM(C10/C26)</f>
        <v>0.18507769359188392</v>
      </c>
      <c r="D11" s="53">
        <f>SUM(D10/D26)</f>
        <v>0.3266133573600631</v>
      </c>
      <c r="E11" s="53">
        <f>SUM(E10/E26)</f>
        <v>0.2139732202041628</v>
      </c>
      <c r="F11" s="53">
        <f>SUM(F10/F26)</f>
        <v>0.14541547277936961</v>
      </c>
      <c r="G11" s="53"/>
      <c r="H11" s="53">
        <f aca="true" t="shared" si="4" ref="H11:R11">SUM(H10/H26)</f>
        <v>0.21371963771099217</v>
      </c>
      <c r="I11" s="53">
        <f t="shared" si="4"/>
        <v>0.21377893950709484</v>
      </c>
      <c r="J11" s="54">
        <f t="shared" si="4"/>
        <v>0.20180506937708237</v>
      </c>
      <c r="K11" s="53">
        <f t="shared" si="4"/>
        <v>0.24390381895332391</v>
      </c>
      <c r="L11" s="53">
        <f t="shared" si="4"/>
        <v>0.1722859790434101</v>
      </c>
      <c r="M11" s="55">
        <f t="shared" si="4"/>
        <v>0.1503512880562061</v>
      </c>
      <c r="N11" s="56">
        <f t="shared" si="4"/>
        <v>0.21446078431372548</v>
      </c>
      <c r="O11" s="56">
        <f t="shared" si="4"/>
        <v>0.20506461297480746</v>
      </c>
      <c r="P11" s="56">
        <f t="shared" si="4"/>
        <v>0.22959246114306694</v>
      </c>
      <c r="Q11" s="56">
        <f t="shared" si="4"/>
        <v>0.269888961463096</v>
      </c>
      <c r="R11" s="56">
        <f t="shared" si="4"/>
        <v>0.21806604613587105</v>
      </c>
    </row>
    <row r="12" spans="1:18" ht="24.75" customHeight="1" hidden="1">
      <c r="A12" s="45" t="s">
        <v>180</v>
      </c>
      <c r="B12" s="46">
        <v>964</v>
      </c>
      <c r="C12" s="46">
        <v>2017</v>
      </c>
      <c r="D12" s="46">
        <v>1130</v>
      </c>
      <c r="E12" s="46">
        <v>188</v>
      </c>
      <c r="F12" s="46">
        <v>295</v>
      </c>
      <c r="G12" s="47"/>
      <c r="H12" s="48">
        <v>937</v>
      </c>
      <c r="I12" s="46">
        <v>56</v>
      </c>
      <c r="J12" s="57">
        <v>785</v>
      </c>
      <c r="K12" s="58">
        <v>2087</v>
      </c>
      <c r="L12" s="58">
        <v>566</v>
      </c>
      <c r="M12" s="46">
        <v>119</v>
      </c>
      <c r="N12" s="46">
        <v>84</v>
      </c>
      <c r="O12" s="49">
        <v>53</v>
      </c>
      <c r="P12" s="49">
        <v>478</v>
      </c>
      <c r="Q12" s="50">
        <v>85</v>
      </c>
      <c r="R12" s="51">
        <f>SUM(B12:Q12)</f>
        <v>9844</v>
      </c>
    </row>
    <row r="13" spans="1:18" ht="12.75" hidden="1">
      <c r="A13" s="69" t="s">
        <v>177</v>
      </c>
      <c r="B13" s="53">
        <f>SUM(B12/B26)</f>
        <v>0.051424303851488315</v>
      </c>
      <c r="C13" s="53">
        <f aca="true" t="shared" si="5" ref="C13:R13">SUM(C12/C26)</f>
        <v>0.05180428919994863</v>
      </c>
      <c r="D13" s="53">
        <f t="shared" si="5"/>
        <v>0.1272665840747832</v>
      </c>
      <c r="E13" s="53">
        <f t="shared" si="5"/>
        <v>0.024923770383136683</v>
      </c>
      <c r="F13" s="53">
        <f t="shared" si="5"/>
        <v>0.21131805157593123</v>
      </c>
      <c r="G13" s="53"/>
      <c r="H13" s="53">
        <f t="shared" si="5"/>
        <v>0.04821943186496501</v>
      </c>
      <c r="I13" s="53">
        <f t="shared" si="5"/>
        <v>0.010455563853622106</v>
      </c>
      <c r="J13" s="54">
        <f t="shared" si="5"/>
        <v>0.0331069967525621</v>
      </c>
      <c r="K13" s="53">
        <f t="shared" si="5"/>
        <v>0.03935879302215936</v>
      </c>
      <c r="L13" s="53">
        <f t="shared" si="5"/>
        <v>0.04034499964359541</v>
      </c>
      <c r="M13" s="55">
        <f t="shared" si="5"/>
        <v>0.027868852459016394</v>
      </c>
      <c r="N13" s="56">
        <f t="shared" si="5"/>
        <v>0.007352941176470588</v>
      </c>
      <c r="O13" s="56">
        <f t="shared" si="5"/>
        <v>0.006918156898577209</v>
      </c>
      <c r="P13" s="56">
        <f t="shared" si="5"/>
        <v>0.05849957165585608</v>
      </c>
      <c r="Q13" s="56">
        <f t="shared" si="5"/>
        <v>0.011103853690398433</v>
      </c>
      <c r="R13" s="56">
        <f t="shared" si="5"/>
        <v>0.04275668561848214</v>
      </c>
    </row>
    <row r="14" spans="1:18" ht="12.75" hidden="1">
      <c r="A14" s="69" t="s">
        <v>80</v>
      </c>
      <c r="B14" s="61">
        <f>SUM(B10+B12)</f>
        <v>5209</v>
      </c>
      <c r="C14" s="61">
        <f aca="true" t="shared" si="6" ref="C14:R14">SUM(C10+C12)</f>
        <v>9223</v>
      </c>
      <c r="D14" s="61">
        <f t="shared" si="6"/>
        <v>4030</v>
      </c>
      <c r="E14" s="61">
        <f t="shared" si="6"/>
        <v>1802</v>
      </c>
      <c r="F14" s="61">
        <f t="shared" si="6"/>
        <v>498</v>
      </c>
      <c r="G14" s="61"/>
      <c r="H14" s="61">
        <f t="shared" si="6"/>
        <v>5090</v>
      </c>
      <c r="I14" s="61">
        <f t="shared" si="6"/>
        <v>1201</v>
      </c>
      <c r="J14" s="62">
        <f t="shared" si="6"/>
        <v>5570</v>
      </c>
      <c r="K14" s="61">
        <f t="shared" si="6"/>
        <v>15020</v>
      </c>
      <c r="L14" s="61">
        <f t="shared" si="6"/>
        <v>2983</v>
      </c>
      <c r="M14" s="63">
        <f t="shared" si="6"/>
        <v>761</v>
      </c>
      <c r="N14" s="64">
        <f t="shared" si="6"/>
        <v>2534</v>
      </c>
      <c r="O14" s="64">
        <f t="shared" si="6"/>
        <v>1624</v>
      </c>
      <c r="P14" s="64">
        <f t="shared" si="6"/>
        <v>2354</v>
      </c>
      <c r="Q14" s="64">
        <f t="shared" si="6"/>
        <v>2151</v>
      </c>
      <c r="R14" s="64">
        <f t="shared" si="6"/>
        <v>60050</v>
      </c>
    </row>
    <row r="15" spans="1:18" ht="12.75" hidden="1">
      <c r="A15" s="69" t="s">
        <v>177</v>
      </c>
      <c r="B15" s="53">
        <f>SUM(B14/B26)</f>
        <v>0.2778726128240691</v>
      </c>
      <c r="C15" s="53">
        <f aca="true" t="shared" si="7" ref="C15:R15">SUM(C14/C26)</f>
        <v>0.23688198279183253</v>
      </c>
      <c r="D15" s="53">
        <f t="shared" si="7"/>
        <v>0.4538799414348463</v>
      </c>
      <c r="E15" s="53">
        <f t="shared" si="7"/>
        <v>0.2388969905872995</v>
      </c>
      <c r="F15" s="53">
        <f t="shared" si="7"/>
        <v>0.35673352435530087</v>
      </c>
      <c r="G15" s="53"/>
      <c r="H15" s="53">
        <f t="shared" si="7"/>
        <v>0.2619390695759572</v>
      </c>
      <c r="I15" s="53">
        <f t="shared" si="7"/>
        <v>0.22423450336071696</v>
      </c>
      <c r="J15" s="54">
        <f t="shared" si="7"/>
        <v>0.23491206612964446</v>
      </c>
      <c r="K15" s="53">
        <f t="shared" si="7"/>
        <v>0.28326261197548325</v>
      </c>
      <c r="L15" s="53">
        <f t="shared" si="7"/>
        <v>0.21263097868700548</v>
      </c>
      <c r="M15" s="55">
        <f t="shared" si="7"/>
        <v>0.17822014051522247</v>
      </c>
      <c r="N15" s="56">
        <f t="shared" si="7"/>
        <v>0.22181372549019607</v>
      </c>
      <c r="O15" s="56">
        <f t="shared" si="7"/>
        <v>0.21198276987338469</v>
      </c>
      <c r="P15" s="56">
        <f t="shared" si="7"/>
        <v>0.28809203279892304</v>
      </c>
      <c r="Q15" s="56">
        <f t="shared" si="7"/>
        <v>0.28099281515349445</v>
      </c>
      <c r="R15" s="56">
        <f t="shared" si="7"/>
        <v>0.2608227317543532</v>
      </c>
    </row>
    <row r="16" spans="1:18" ht="21" customHeight="1" hidden="1">
      <c r="A16" s="70" t="s">
        <v>181</v>
      </c>
      <c r="B16" s="58">
        <v>680</v>
      </c>
      <c r="C16" s="58">
        <v>1362</v>
      </c>
      <c r="D16" s="58">
        <v>338</v>
      </c>
      <c r="E16" s="58">
        <v>780</v>
      </c>
      <c r="F16" s="58">
        <v>163</v>
      </c>
      <c r="G16" s="58"/>
      <c r="H16" s="58">
        <v>307</v>
      </c>
      <c r="I16" s="58">
        <v>486</v>
      </c>
      <c r="J16" s="58">
        <v>1264</v>
      </c>
      <c r="K16" s="58">
        <v>3867</v>
      </c>
      <c r="L16" s="58">
        <v>1163</v>
      </c>
      <c r="M16" s="58">
        <v>100</v>
      </c>
      <c r="N16" s="58">
        <v>1056</v>
      </c>
      <c r="O16" s="66">
        <v>652</v>
      </c>
      <c r="P16" s="66">
        <v>177</v>
      </c>
      <c r="Q16" s="66">
        <v>330</v>
      </c>
      <c r="R16" s="61">
        <f>SUM(B16:Q16)</f>
        <v>12725</v>
      </c>
    </row>
    <row r="17" spans="1:18" ht="16.5" customHeight="1" hidden="1">
      <c r="A17" s="70" t="s">
        <v>182</v>
      </c>
      <c r="B17" s="58">
        <v>13</v>
      </c>
      <c r="C17" s="58">
        <v>58</v>
      </c>
      <c r="D17" s="58">
        <v>38</v>
      </c>
      <c r="E17" s="58">
        <v>24</v>
      </c>
      <c r="F17" s="58">
        <v>9</v>
      </c>
      <c r="G17" s="58"/>
      <c r="H17" s="58">
        <v>12</v>
      </c>
      <c r="I17" s="58">
        <v>11</v>
      </c>
      <c r="J17" s="58">
        <v>44</v>
      </c>
      <c r="K17" s="58">
        <v>84</v>
      </c>
      <c r="L17" s="58">
        <v>4</v>
      </c>
      <c r="M17" s="58">
        <v>2</v>
      </c>
      <c r="N17" s="58">
        <v>14</v>
      </c>
      <c r="O17" s="66">
        <v>25</v>
      </c>
      <c r="P17" s="66"/>
      <c r="Q17" s="66">
        <v>14</v>
      </c>
      <c r="R17" s="61">
        <f>SUM(B17:Q17)</f>
        <v>352</v>
      </c>
    </row>
    <row r="18" spans="1:18" ht="17.25" customHeight="1" hidden="1">
      <c r="A18" s="45" t="s">
        <v>183</v>
      </c>
      <c r="B18" s="61">
        <f>SUM(B16+B17)</f>
        <v>693</v>
      </c>
      <c r="C18" s="61">
        <f>SUM(C16+C17)</f>
        <v>1420</v>
      </c>
      <c r="D18" s="61">
        <f>SUM(D16+D17)</f>
        <v>376</v>
      </c>
      <c r="E18" s="61">
        <f>SUM(E16+E17)</f>
        <v>804</v>
      </c>
      <c r="F18" s="61">
        <f>SUM(F16+F17)</f>
        <v>172</v>
      </c>
      <c r="G18" s="61"/>
      <c r="H18" s="61">
        <f aca="true" t="shared" si="8" ref="H18:R18">SUM(H16+H17)</f>
        <v>319</v>
      </c>
      <c r="I18" s="61">
        <f t="shared" si="8"/>
        <v>497</v>
      </c>
      <c r="J18" s="62">
        <f t="shared" si="8"/>
        <v>1308</v>
      </c>
      <c r="K18" s="61">
        <f t="shared" si="8"/>
        <v>3951</v>
      </c>
      <c r="L18" s="61">
        <f t="shared" si="8"/>
        <v>1167</v>
      </c>
      <c r="M18" s="63">
        <f t="shared" si="8"/>
        <v>102</v>
      </c>
      <c r="N18" s="64">
        <f t="shared" si="8"/>
        <v>1070</v>
      </c>
      <c r="O18" s="64">
        <f t="shared" si="8"/>
        <v>677</v>
      </c>
      <c r="P18" s="64">
        <f t="shared" si="8"/>
        <v>177</v>
      </c>
      <c r="Q18" s="64">
        <f t="shared" si="8"/>
        <v>344</v>
      </c>
      <c r="R18" s="64">
        <f t="shared" si="8"/>
        <v>13077</v>
      </c>
    </row>
    <row r="19" spans="1:18" ht="12.75" hidden="1">
      <c r="A19" s="53" t="s">
        <v>177</v>
      </c>
      <c r="B19" s="53">
        <f>SUM(B18/B26)</f>
        <v>0.03696788648244959</v>
      </c>
      <c r="C19" s="53">
        <f>SUM(C18/C26)</f>
        <v>0.036471041479388726</v>
      </c>
      <c r="D19" s="53">
        <f>SUM(D18/D26)</f>
        <v>0.042347111161166795</v>
      </c>
      <c r="E19" s="53">
        <f>SUM(E18/E26)</f>
        <v>0.10658889036192497</v>
      </c>
      <c r="F19" s="53">
        <f>SUM(F18/F26)</f>
        <v>0.12320916905444126</v>
      </c>
      <c r="G19" s="53"/>
      <c r="H19" s="53">
        <f aca="true" t="shared" si="9" ref="H19:R19">SUM(H18/H26)</f>
        <v>0.01641622066694113</v>
      </c>
      <c r="I19" s="53">
        <f t="shared" si="9"/>
        <v>0.09279312920089619</v>
      </c>
      <c r="J19" s="54">
        <f t="shared" si="9"/>
        <v>0.05516426974821813</v>
      </c>
      <c r="K19" s="53">
        <f t="shared" si="9"/>
        <v>0.0745120226308345</v>
      </c>
      <c r="L19" s="53">
        <f t="shared" si="9"/>
        <v>0.0831848314206287</v>
      </c>
      <c r="M19" s="55">
        <f t="shared" si="9"/>
        <v>0.023887587822014052</v>
      </c>
      <c r="N19" s="56">
        <f t="shared" si="9"/>
        <v>0.0936624649859944</v>
      </c>
      <c r="O19" s="56">
        <f t="shared" si="9"/>
        <v>0.08836966453465606</v>
      </c>
      <c r="P19" s="56">
        <f t="shared" si="9"/>
        <v>0.021661975278423694</v>
      </c>
      <c r="Q19" s="56">
        <f t="shared" si="9"/>
        <v>0.044937949052906594</v>
      </c>
      <c r="R19" s="56">
        <f t="shared" si="9"/>
        <v>0.056798981900943825</v>
      </c>
    </row>
    <row r="20" spans="1:18" ht="22.5" hidden="1">
      <c r="A20" s="70" t="s">
        <v>184</v>
      </c>
      <c r="B20" s="58">
        <v>36</v>
      </c>
      <c r="C20" s="58">
        <v>56</v>
      </c>
      <c r="D20" s="58">
        <v>82</v>
      </c>
      <c r="E20" s="58">
        <v>22</v>
      </c>
      <c r="F20" s="58">
        <v>4</v>
      </c>
      <c r="G20" s="58"/>
      <c r="H20" s="58">
        <v>33</v>
      </c>
      <c r="I20" s="58">
        <v>5</v>
      </c>
      <c r="J20" s="58">
        <v>36</v>
      </c>
      <c r="K20" s="58">
        <v>199</v>
      </c>
      <c r="L20" s="58">
        <v>16</v>
      </c>
      <c r="M20" s="58"/>
      <c r="N20" s="58">
        <v>26</v>
      </c>
      <c r="O20" s="66">
        <v>6</v>
      </c>
      <c r="P20" s="66">
        <v>11</v>
      </c>
      <c r="Q20" s="66">
        <v>15</v>
      </c>
      <c r="R20" s="61">
        <f>SUM(B20:Q20)</f>
        <v>547</v>
      </c>
    </row>
    <row r="21" spans="1:18" ht="20.25" customHeight="1" hidden="1">
      <c r="A21" s="70" t="s">
        <v>75</v>
      </c>
      <c r="B21" s="58">
        <v>82</v>
      </c>
      <c r="C21" s="58">
        <v>87</v>
      </c>
      <c r="D21" s="58">
        <v>115</v>
      </c>
      <c r="E21" s="58">
        <v>32</v>
      </c>
      <c r="F21" s="58">
        <v>5</v>
      </c>
      <c r="G21" s="58"/>
      <c r="H21" s="58">
        <v>13</v>
      </c>
      <c r="I21" s="58">
        <v>1</v>
      </c>
      <c r="J21" s="58">
        <v>16</v>
      </c>
      <c r="K21" s="58">
        <v>202</v>
      </c>
      <c r="L21" s="58">
        <v>4</v>
      </c>
      <c r="M21" s="58"/>
      <c r="N21" s="58">
        <v>98</v>
      </c>
      <c r="O21" s="66">
        <v>1</v>
      </c>
      <c r="P21" s="66">
        <v>8</v>
      </c>
      <c r="Q21" s="66">
        <v>9</v>
      </c>
      <c r="R21" s="61">
        <f>SUM(B21:Q21)</f>
        <v>673</v>
      </c>
    </row>
    <row r="22" spans="1:18" ht="12.75" hidden="1">
      <c r="A22" s="69" t="s">
        <v>76</v>
      </c>
      <c r="B22" s="61">
        <f>SUM(B20+B21)</f>
        <v>118</v>
      </c>
      <c r="C22" s="61">
        <f>SUM(C20+C21)</f>
        <v>143</v>
      </c>
      <c r="D22" s="61">
        <f>SUM(D20+D21)</f>
        <v>197</v>
      </c>
      <c r="E22" s="61">
        <f>SUM(E20+E21)</f>
        <v>54</v>
      </c>
      <c r="F22" s="61">
        <f>SUM(F20+F21)</f>
        <v>9</v>
      </c>
      <c r="G22" s="61"/>
      <c r="H22" s="61">
        <f aca="true" t="shared" si="10" ref="H22:R22">SUM(H20+H21)</f>
        <v>46</v>
      </c>
      <c r="I22" s="61">
        <f t="shared" si="10"/>
        <v>6</v>
      </c>
      <c r="J22" s="62">
        <f t="shared" si="10"/>
        <v>52</v>
      </c>
      <c r="K22" s="61">
        <f t="shared" si="10"/>
        <v>401</v>
      </c>
      <c r="L22" s="61">
        <f t="shared" si="10"/>
        <v>20</v>
      </c>
      <c r="M22" s="63">
        <f t="shared" si="10"/>
        <v>0</v>
      </c>
      <c r="N22" s="64">
        <f t="shared" si="10"/>
        <v>124</v>
      </c>
      <c r="O22" s="64">
        <f t="shared" si="10"/>
        <v>7</v>
      </c>
      <c r="P22" s="64">
        <f t="shared" si="10"/>
        <v>19</v>
      </c>
      <c r="Q22" s="64">
        <f t="shared" si="10"/>
        <v>24</v>
      </c>
      <c r="R22" s="64">
        <f t="shared" si="10"/>
        <v>1220</v>
      </c>
    </row>
    <row r="23" spans="1:18" ht="12.75" hidden="1">
      <c r="A23" s="59" t="s">
        <v>177</v>
      </c>
      <c r="B23" s="53">
        <f>SUM(B22/B26)</f>
        <v>0.006294676197588819</v>
      </c>
      <c r="C23" s="53">
        <f>SUM(C22/C26)</f>
        <v>0.003672787979966611</v>
      </c>
      <c r="D23" s="53">
        <f>SUM(D22/D26)</f>
        <v>0.022187183241356007</v>
      </c>
      <c r="E23" s="53">
        <f>SUM(E22/E26)</f>
        <v>0.0071589553228158555</v>
      </c>
      <c r="F23" s="53">
        <f>SUM(F22/F26)</f>
        <v>0.0064469914040114614</v>
      </c>
      <c r="G23" s="53"/>
      <c r="H23" s="53">
        <f aca="true" t="shared" si="11" ref="H23:R23">SUM(H22/H26)</f>
        <v>0.0023672293124742693</v>
      </c>
      <c r="I23" s="53">
        <f t="shared" si="11"/>
        <v>0.0011202389843166542</v>
      </c>
      <c r="J23" s="54">
        <f t="shared" si="11"/>
        <v>0.0021930749441187634</v>
      </c>
      <c r="K23" s="53">
        <f t="shared" si="11"/>
        <v>0.007562470532767563</v>
      </c>
      <c r="L23" s="53">
        <f t="shared" si="11"/>
        <v>0.001425618361964502</v>
      </c>
      <c r="M23" s="71">
        <f t="shared" si="11"/>
        <v>0</v>
      </c>
      <c r="N23" s="53">
        <f t="shared" si="11"/>
        <v>0.010854341736694677</v>
      </c>
      <c r="O23" s="53">
        <f t="shared" si="11"/>
        <v>0.0009137188356611409</v>
      </c>
      <c r="P23" s="53">
        <f t="shared" si="11"/>
        <v>0.0023252967812997186</v>
      </c>
      <c r="Q23" s="53">
        <f t="shared" si="11"/>
        <v>0.0031352057478772045</v>
      </c>
      <c r="R23" s="53">
        <f t="shared" si="11"/>
        <v>0.005298979729230823</v>
      </c>
    </row>
    <row r="24" spans="1:18" ht="33.75" hidden="1">
      <c r="A24" s="45" t="s">
        <v>77</v>
      </c>
      <c r="B24" s="61">
        <f>SUM(B10+B12+B18+B22)</f>
        <v>6020</v>
      </c>
      <c r="C24" s="61">
        <f aca="true" t="shared" si="12" ref="C24:R24">SUM(C10+C12+C18+C22)</f>
        <v>10786</v>
      </c>
      <c r="D24" s="61">
        <f t="shared" si="12"/>
        <v>4603</v>
      </c>
      <c r="E24" s="61">
        <f t="shared" si="12"/>
        <v>2660</v>
      </c>
      <c r="F24" s="61">
        <f t="shared" si="12"/>
        <v>679</v>
      </c>
      <c r="G24" s="61"/>
      <c r="H24" s="61">
        <f t="shared" si="12"/>
        <v>5455</v>
      </c>
      <c r="I24" s="61">
        <f t="shared" si="12"/>
        <v>1704</v>
      </c>
      <c r="J24" s="62">
        <f t="shared" si="12"/>
        <v>6930</v>
      </c>
      <c r="K24" s="61">
        <f t="shared" si="12"/>
        <v>19372</v>
      </c>
      <c r="L24" s="61">
        <f t="shared" si="12"/>
        <v>4170</v>
      </c>
      <c r="M24" s="63">
        <f t="shared" si="12"/>
        <v>863</v>
      </c>
      <c r="N24" s="64">
        <f t="shared" si="12"/>
        <v>3728</v>
      </c>
      <c r="O24" s="64">
        <f t="shared" si="12"/>
        <v>2308</v>
      </c>
      <c r="P24" s="64">
        <f t="shared" si="12"/>
        <v>2550</v>
      </c>
      <c r="Q24" s="64">
        <f t="shared" si="12"/>
        <v>2519</v>
      </c>
      <c r="R24" s="64">
        <f t="shared" si="12"/>
        <v>74347</v>
      </c>
    </row>
    <row r="25" spans="1:18" ht="12.75" hidden="1">
      <c r="A25" s="53" t="s">
        <v>177</v>
      </c>
      <c r="B25" s="53">
        <f>SUM(B24/B26)</f>
        <v>0.32113517550410753</v>
      </c>
      <c r="C25" s="53">
        <f>SUM(C24/C26)</f>
        <v>0.2770258122511879</v>
      </c>
      <c r="D25" s="53">
        <f>SUM(D24/D26)</f>
        <v>0.5184142358373691</v>
      </c>
      <c r="E25" s="53">
        <f>SUM(E24/E26)</f>
        <v>0.3526448362720403</v>
      </c>
      <c r="F25" s="53">
        <f>SUM(F24/F26)</f>
        <v>0.4863896848137536</v>
      </c>
      <c r="G25" s="53"/>
      <c r="H25" s="53">
        <f aca="true" t="shared" si="13" ref="H25:R25">SUM(H24/H26)</f>
        <v>0.2807225195553726</v>
      </c>
      <c r="I25" s="53">
        <f t="shared" si="13"/>
        <v>0.3181478715459298</v>
      </c>
      <c r="J25" s="54">
        <f t="shared" si="13"/>
        <v>0.2922694108219814</v>
      </c>
      <c r="K25" s="53">
        <f t="shared" si="13"/>
        <v>0.36533710513908535</v>
      </c>
      <c r="L25" s="53">
        <f t="shared" si="13"/>
        <v>0.29724142846959867</v>
      </c>
      <c r="M25" s="55">
        <f t="shared" si="13"/>
        <v>0.20210772833723653</v>
      </c>
      <c r="N25" s="56">
        <f t="shared" si="13"/>
        <v>0.32633053221288516</v>
      </c>
      <c r="O25" s="56">
        <f t="shared" si="13"/>
        <v>0.3012661532437019</v>
      </c>
      <c r="P25" s="56">
        <f t="shared" si="13"/>
        <v>0.31207930485864643</v>
      </c>
      <c r="Q25" s="56">
        <f t="shared" si="13"/>
        <v>0.3290659699542782</v>
      </c>
      <c r="R25" s="56">
        <f t="shared" si="13"/>
        <v>0.32292069338452783</v>
      </c>
    </row>
    <row r="26" spans="1:18" ht="24.75" customHeight="1" hidden="1">
      <c r="A26" s="60" t="s">
        <v>78</v>
      </c>
      <c r="B26" s="61">
        <f>SUM(B3+B5+B10+B12+B16+B17+B20+B21)</f>
        <v>18746</v>
      </c>
      <c r="C26" s="61">
        <f aca="true" t="shared" si="14" ref="C26:R26">SUM(C3+C5+C10+C12+C16+C17+C20+C21)</f>
        <v>38935</v>
      </c>
      <c r="D26" s="61">
        <f t="shared" si="14"/>
        <v>8879</v>
      </c>
      <c r="E26" s="61">
        <f t="shared" si="14"/>
        <v>7543</v>
      </c>
      <c r="F26" s="61">
        <f t="shared" si="14"/>
        <v>1396</v>
      </c>
      <c r="G26" s="61"/>
      <c r="H26" s="61">
        <f t="shared" si="14"/>
        <v>19432</v>
      </c>
      <c r="I26" s="61">
        <f t="shared" si="14"/>
        <v>5356</v>
      </c>
      <c r="J26" s="62">
        <f t="shared" si="14"/>
        <v>23711</v>
      </c>
      <c r="K26" s="61">
        <f t="shared" si="14"/>
        <v>53025</v>
      </c>
      <c r="L26" s="61">
        <f t="shared" si="14"/>
        <v>14029</v>
      </c>
      <c r="M26" s="72">
        <f t="shared" si="14"/>
        <v>4270</v>
      </c>
      <c r="N26" s="61">
        <f t="shared" si="14"/>
        <v>11424</v>
      </c>
      <c r="O26" s="61">
        <f t="shared" si="14"/>
        <v>7661</v>
      </c>
      <c r="P26" s="61">
        <f t="shared" si="14"/>
        <v>8171</v>
      </c>
      <c r="Q26" s="61">
        <f t="shared" si="14"/>
        <v>7655</v>
      </c>
      <c r="R26" s="61">
        <f t="shared" si="14"/>
        <v>230233</v>
      </c>
    </row>
    <row r="27" ht="0.75" customHeight="1" hidden="1"/>
    <row r="28" spans="1:12" ht="18" hidden="1">
      <c r="A28" s="35" t="s">
        <v>189</v>
      </c>
      <c r="I28" s="36"/>
      <c r="J28" s="36"/>
      <c r="K28" s="36"/>
      <c r="L28" s="37"/>
    </row>
    <row r="29" spans="1:18" ht="12.75" hidden="1">
      <c r="A29" s="38" t="s">
        <v>190</v>
      </c>
      <c r="B29" s="39" t="s">
        <v>59</v>
      </c>
      <c r="C29" s="40" t="s">
        <v>318</v>
      </c>
      <c r="D29" s="40" t="s">
        <v>319</v>
      </c>
      <c r="E29" s="40" t="s">
        <v>60</v>
      </c>
      <c r="F29" s="40" t="s">
        <v>321</v>
      </c>
      <c r="G29" s="40" t="s">
        <v>61</v>
      </c>
      <c r="H29" s="41" t="s">
        <v>323</v>
      </c>
      <c r="I29" s="42" t="s">
        <v>160</v>
      </c>
      <c r="J29" s="43" t="s">
        <v>82</v>
      </c>
      <c r="K29" s="42" t="s">
        <v>161</v>
      </c>
      <c r="L29" s="42" t="s">
        <v>162</v>
      </c>
      <c r="M29" s="44" t="s">
        <v>290</v>
      </c>
      <c r="N29" s="41" t="s">
        <v>81</v>
      </c>
      <c r="O29" s="41" t="s">
        <v>83</v>
      </c>
      <c r="P29" s="41" t="s">
        <v>291</v>
      </c>
      <c r="Q29" s="41" t="s">
        <v>292</v>
      </c>
      <c r="R29" s="41" t="s">
        <v>175</v>
      </c>
    </row>
    <row r="30" spans="1:18" ht="22.5" hidden="1">
      <c r="A30" s="45" t="s">
        <v>176</v>
      </c>
      <c r="B30" s="46">
        <v>11548</v>
      </c>
      <c r="C30" s="46">
        <v>26812</v>
      </c>
      <c r="D30" s="46">
        <v>3506</v>
      </c>
      <c r="E30" s="46">
        <v>4524</v>
      </c>
      <c r="F30" s="46">
        <v>672</v>
      </c>
      <c r="G30" s="47"/>
      <c r="H30" s="48">
        <v>13349</v>
      </c>
      <c r="I30" s="46">
        <v>3335</v>
      </c>
      <c r="J30" s="46">
        <v>14902</v>
      </c>
      <c r="K30" s="46">
        <v>32169</v>
      </c>
      <c r="L30" s="46">
        <v>8511</v>
      </c>
      <c r="M30" s="48">
        <v>2882</v>
      </c>
      <c r="N30" s="46">
        <v>6776</v>
      </c>
      <c r="O30" s="49">
        <v>4697</v>
      </c>
      <c r="P30" s="49">
        <v>5652</v>
      </c>
      <c r="Q30" s="50">
        <v>4415</v>
      </c>
      <c r="R30" s="51">
        <f>SUM(B30:Q30)</f>
        <v>143750</v>
      </c>
    </row>
    <row r="31" spans="1:18" ht="12.75" hidden="1">
      <c r="A31" s="52" t="s">
        <v>177</v>
      </c>
      <c r="B31" s="53">
        <f>SUM(B30/B53)</f>
        <v>0.589303939579506</v>
      </c>
      <c r="C31" s="53">
        <f>SUM(C30/C53)</f>
        <v>0.6732961679473658</v>
      </c>
      <c r="D31" s="53">
        <f>SUM(D30/D53)</f>
        <v>0.4026182820395039</v>
      </c>
      <c r="E31" s="53">
        <f>SUM(E30/E53)</f>
        <v>0.6035218783351121</v>
      </c>
      <c r="F31" s="53">
        <f>SUM(F30/F53)</f>
        <v>0.45901639344262296</v>
      </c>
      <c r="G31" s="53"/>
      <c r="H31" s="53">
        <f aca="true" t="shared" si="15" ref="H31:R31">SUM(H30/H53)</f>
        <v>0.6803424901890831</v>
      </c>
      <c r="I31" s="53">
        <f t="shared" si="15"/>
        <v>0.6210428305400373</v>
      </c>
      <c r="J31" s="54">
        <f t="shared" si="15"/>
        <v>0.6332115237528682</v>
      </c>
      <c r="K31" s="53">
        <f t="shared" si="15"/>
        <v>0.6027882399235482</v>
      </c>
      <c r="L31" s="53">
        <f t="shared" si="15"/>
        <v>0.6451148336238914</v>
      </c>
      <c r="M31" s="55">
        <f t="shared" si="15"/>
        <v>0.7272268483472117</v>
      </c>
      <c r="N31" s="56">
        <f t="shared" si="15"/>
        <v>0.6006559702154064</v>
      </c>
      <c r="O31" s="56">
        <f t="shared" si="15"/>
        <v>0.6318267419962336</v>
      </c>
      <c r="P31" s="56">
        <f t="shared" si="15"/>
        <v>0.5859423595272651</v>
      </c>
      <c r="Q31" s="56">
        <f t="shared" si="15"/>
        <v>0.5922994365441374</v>
      </c>
      <c r="R31" s="56">
        <f t="shared" si="15"/>
        <v>0.6197483067398437</v>
      </c>
    </row>
    <row r="32" spans="1:18" ht="22.5" hidden="1">
      <c r="A32" s="45" t="s">
        <v>178</v>
      </c>
      <c r="B32" s="46">
        <v>1597</v>
      </c>
      <c r="C32" s="46">
        <v>2117</v>
      </c>
      <c r="D32" s="46">
        <v>565</v>
      </c>
      <c r="E32" s="46">
        <v>342</v>
      </c>
      <c r="F32" s="46">
        <v>82</v>
      </c>
      <c r="G32" s="47"/>
      <c r="H32" s="48">
        <v>957</v>
      </c>
      <c r="I32" s="46">
        <v>309</v>
      </c>
      <c r="J32" s="57">
        <v>1742</v>
      </c>
      <c r="K32" s="58">
        <v>1768</v>
      </c>
      <c r="L32" s="58">
        <v>611</v>
      </c>
      <c r="M32" s="46">
        <v>184</v>
      </c>
      <c r="N32" s="46">
        <v>666</v>
      </c>
      <c r="O32" s="49">
        <v>374</v>
      </c>
      <c r="P32" s="49">
        <v>949</v>
      </c>
      <c r="Q32" s="50">
        <v>387</v>
      </c>
      <c r="R32" s="51">
        <f>SUM(B32:Q32)</f>
        <v>12650</v>
      </c>
    </row>
    <row r="33" spans="1:18" ht="12.75" hidden="1">
      <c r="A33" s="59" t="s">
        <v>177</v>
      </c>
      <c r="B33" s="53">
        <f>SUM(B32/B53)</f>
        <v>0.08149622371912635</v>
      </c>
      <c r="C33" s="53">
        <f>SUM(C32/C53)</f>
        <v>0.05316156898196977</v>
      </c>
      <c r="D33" s="53">
        <f>SUM(D32/D53)</f>
        <v>0.06488286632981166</v>
      </c>
      <c r="E33" s="53">
        <f>SUM(E32/E53)</f>
        <v>0.04562433297758805</v>
      </c>
      <c r="F33" s="53">
        <f>SUM(F32/F53)</f>
        <v>0.056010928961748634</v>
      </c>
      <c r="G33" s="53"/>
      <c r="H33" s="53">
        <f aca="true" t="shared" si="16" ref="H33:R33">SUM(H32/H53)</f>
        <v>0.048774272463177205</v>
      </c>
      <c r="I33" s="53">
        <f t="shared" si="16"/>
        <v>0.057541899441340784</v>
      </c>
      <c r="J33" s="54">
        <f t="shared" si="16"/>
        <v>0.07402056598963203</v>
      </c>
      <c r="K33" s="53">
        <f t="shared" si="16"/>
        <v>0.033129087263664814</v>
      </c>
      <c r="L33" s="53">
        <f t="shared" si="16"/>
        <v>0.04631243841431062</v>
      </c>
      <c r="M33" s="55">
        <f t="shared" si="16"/>
        <v>0.0464294726217512</v>
      </c>
      <c r="N33" s="56">
        <f t="shared" si="16"/>
        <v>0.059037319386579204</v>
      </c>
      <c r="O33" s="56">
        <f t="shared" si="16"/>
        <v>0.05030938929244014</v>
      </c>
      <c r="P33" s="56">
        <f t="shared" si="16"/>
        <v>0.09838274932614555</v>
      </c>
      <c r="Q33" s="56">
        <f t="shared" si="16"/>
        <v>0.051918433056077275</v>
      </c>
      <c r="R33" s="56">
        <f t="shared" si="16"/>
        <v>0.05453785099310624</v>
      </c>
    </row>
    <row r="34" spans="1:18" ht="33.75" hidden="1">
      <c r="A34" s="60" t="s">
        <v>179</v>
      </c>
      <c r="B34" s="61">
        <f>SUM(B30+B32)</f>
        <v>13145</v>
      </c>
      <c r="C34" s="61">
        <f>SUM(C30+C32)</f>
        <v>28929</v>
      </c>
      <c r="D34" s="61">
        <f>SUM(D30+D32)</f>
        <v>4071</v>
      </c>
      <c r="E34" s="61">
        <f>SUM(E30+E32)</f>
        <v>4866</v>
      </c>
      <c r="F34" s="61">
        <f>SUM(F30+F32)</f>
        <v>754</v>
      </c>
      <c r="G34" s="61"/>
      <c r="H34" s="61">
        <f aca="true" t="shared" si="17" ref="H34:O34">SUM(H30+H32)</f>
        <v>14306</v>
      </c>
      <c r="I34" s="61">
        <f t="shared" si="17"/>
        <v>3644</v>
      </c>
      <c r="J34" s="62">
        <f t="shared" si="17"/>
        <v>16644</v>
      </c>
      <c r="K34" s="61">
        <f t="shared" si="17"/>
        <v>33937</v>
      </c>
      <c r="L34" s="61">
        <f t="shared" si="17"/>
        <v>9122</v>
      </c>
      <c r="M34" s="63">
        <f t="shared" si="17"/>
        <v>3066</v>
      </c>
      <c r="N34" s="64">
        <f t="shared" si="17"/>
        <v>7442</v>
      </c>
      <c r="O34" s="64">
        <f t="shared" si="17"/>
        <v>5071</v>
      </c>
      <c r="P34" s="64">
        <f>SUM(P30+P32)</f>
        <v>6601</v>
      </c>
      <c r="Q34" s="64">
        <f>SUM(Q30+Q32)</f>
        <v>4802</v>
      </c>
      <c r="R34" s="64">
        <f>SUM(R30+R32)</f>
        <v>156400</v>
      </c>
    </row>
    <row r="35" spans="1:18" ht="12.75" hidden="1">
      <c r="A35" s="59" t="s">
        <v>177</v>
      </c>
      <c r="B35" s="53">
        <f>SUM(B34/B53)</f>
        <v>0.6708001632986323</v>
      </c>
      <c r="C35" s="53">
        <f>SUM(C34/C53)</f>
        <v>0.7264577369293356</v>
      </c>
      <c r="D35" s="53">
        <f>SUM(D34/D53)</f>
        <v>0.46750114836931556</v>
      </c>
      <c r="E35" s="53">
        <f>SUM(E34/E53)</f>
        <v>0.6491462113127001</v>
      </c>
      <c r="F35" s="53">
        <f>SUM(F34/F53)</f>
        <v>0.5150273224043715</v>
      </c>
      <c r="G35" s="53"/>
      <c r="H35" s="53">
        <f aca="true" t="shared" si="18" ref="H35:R35">SUM(H34/H53)</f>
        <v>0.7291167626522603</v>
      </c>
      <c r="I35" s="53">
        <f t="shared" si="18"/>
        <v>0.678584729981378</v>
      </c>
      <c r="J35" s="54">
        <f t="shared" si="18"/>
        <v>0.7072320897425002</v>
      </c>
      <c r="K35" s="53">
        <f t="shared" si="18"/>
        <v>0.635917327187213</v>
      </c>
      <c r="L35" s="53">
        <f t="shared" si="18"/>
        <v>0.6914272720382021</v>
      </c>
      <c r="M35" s="55">
        <f t="shared" si="18"/>
        <v>0.7736563209689629</v>
      </c>
      <c r="N35" s="56">
        <f t="shared" si="18"/>
        <v>0.6596932896019856</v>
      </c>
      <c r="O35" s="56">
        <f t="shared" si="18"/>
        <v>0.6821361312886737</v>
      </c>
      <c r="P35" s="56">
        <f t="shared" si="18"/>
        <v>0.6843251088534107</v>
      </c>
      <c r="Q35" s="56">
        <f t="shared" si="18"/>
        <v>0.6442178696002147</v>
      </c>
      <c r="R35" s="56">
        <f t="shared" si="18"/>
        <v>0.6742861577329499</v>
      </c>
    </row>
    <row r="36" spans="1:18" ht="1.5" customHeight="1" hidden="1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66"/>
      <c r="L36" s="66"/>
      <c r="M36" s="68"/>
      <c r="N36" s="66"/>
      <c r="O36" s="66"/>
      <c r="P36" s="66"/>
      <c r="Q36" s="66"/>
      <c r="R36" s="61"/>
    </row>
    <row r="37" spans="1:18" ht="0.75" customHeight="1" hidden="1">
      <c r="A37" s="45" t="s">
        <v>79</v>
      </c>
      <c r="B37" s="46">
        <v>4524</v>
      </c>
      <c r="C37" s="46">
        <v>7459</v>
      </c>
      <c r="D37" s="46">
        <v>2834</v>
      </c>
      <c r="E37" s="46">
        <v>1697</v>
      </c>
      <c r="F37" s="46">
        <v>184</v>
      </c>
      <c r="G37" s="47"/>
      <c r="H37" s="48">
        <v>4022</v>
      </c>
      <c r="I37" s="46">
        <v>1116</v>
      </c>
      <c r="J37" s="57">
        <v>4937</v>
      </c>
      <c r="K37" s="58">
        <v>12998</v>
      </c>
      <c r="L37" s="58">
        <v>2360</v>
      </c>
      <c r="M37" s="46">
        <v>624</v>
      </c>
      <c r="N37" s="46">
        <v>2559</v>
      </c>
      <c r="O37" s="49">
        <v>1520</v>
      </c>
      <c r="P37" s="49">
        <v>2189</v>
      </c>
      <c r="Q37" s="50">
        <v>2217</v>
      </c>
      <c r="R37" s="51">
        <f>SUM(B37:Q37)</f>
        <v>51240</v>
      </c>
    </row>
    <row r="38" spans="1:18" ht="12.75" hidden="1">
      <c r="A38" s="52" t="s">
        <v>177</v>
      </c>
      <c r="B38" s="53">
        <f>SUM(B37/B53)</f>
        <v>0.23086344151867727</v>
      </c>
      <c r="C38" s="53">
        <f>SUM(C37/C53)</f>
        <v>0.18730852292702527</v>
      </c>
      <c r="D38" s="53">
        <f>SUM(D37/D53)</f>
        <v>0.325447864033073</v>
      </c>
      <c r="E38" s="53">
        <f>SUM(E37/E53)</f>
        <v>0.22638740661686232</v>
      </c>
      <c r="F38" s="53">
        <f>SUM(F37/F53)</f>
        <v>0.12568306010928962</v>
      </c>
      <c r="G38" s="53"/>
      <c r="H38" s="53">
        <f aca="true" t="shared" si="19" ref="H38:R38">SUM(H37/H53)</f>
        <v>0.2049844554304062</v>
      </c>
      <c r="I38" s="53">
        <f t="shared" si="19"/>
        <v>0.20782122905027933</v>
      </c>
      <c r="J38" s="54">
        <f t="shared" si="19"/>
        <v>0.20978159258944507</v>
      </c>
      <c r="K38" s="53">
        <f t="shared" si="19"/>
        <v>0.24355875353682988</v>
      </c>
      <c r="L38" s="53">
        <f t="shared" si="19"/>
        <v>0.1788827408474191</v>
      </c>
      <c r="M38" s="55">
        <f t="shared" si="19"/>
        <v>0.15745647236941712</v>
      </c>
      <c r="N38" s="56">
        <f t="shared" si="19"/>
        <v>0.22684159205744173</v>
      </c>
      <c r="O38" s="56">
        <f t="shared" si="19"/>
        <v>0.20446596717783158</v>
      </c>
      <c r="P38" s="56">
        <f t="shared" si="19"/>
        <v>0.22693344391457598</v>
      </c>
      <c r="Q38" s="56">
        <f t="shared" si="19"/>
        <v>0.29742420177086126</v>
      </c>
      <c r="R38" s="56">
        <f t="shared" si="19"/>
        <v>0.22091063121634497</v>
      </c>
    </row>
    <row r="39" spans="1:18" ht="22.5" hidden="1">
      <c r="A39" s="45" t="s">
        <v>180</v>
      </c>
      <c r="B39" s="46">
        <v>1010</v>
      </c>
      <c r="C39" s="46">
        <v>1975</v>
      </c>
      <c r="D39" s="46">
        <v>1110</v>
      </c>
      <c r="E39" s="46">
        <v>187</v>
      </c>
      <c r="F39" s="46">
        <v>336</v>
      </c>
      <c r="G39" s="47"/>
      <c r="H39" s="48">
        <v>941</v>
      </c>
      <c r="I39" s="46">
        <v>60</v>
      </c>
      <c r="J39" s="57">
        <v>736</v>
      </c>
      <c r="K39" s="58">
        <v>2282</v>
      </c>
      <c r="L39" s="58">
        <v>599</v>
      </c>
      <c r="M39" s="46">
        <v>152</v>
      </c>
      <c r="N39" s="46">
        <v>103</v>
      </c>
      <c r="O39" s="49">
        <v>62</v>
      </c>
      <c r="P39" s="49">
        <v>685</v>
      </c>
      <c r="Q39" s="50">
        <v>75</v>
      </c>
      <c r="R39" s="51">
        <f>SUM(B39:Q39)</f>
        <v>10313</v>
      </c>
    </row>
    <row r="40" spans="1:18" ht="12.75" hidden="1">
      <c r="A40" s="69" t="s">
        <v>177</v>
      </c>
      <c r="B40" s="53">
        <f>SUM(B39/B53)</f>
        <v>0.05154113084302919</v>
      </c>
      <c r="C40" s="53">
        <f>SUM(C39/C53)</f>
        <v>0.04959570086886646</v>
      </c>
      <c r="D40" s="53">
        <f>SUM(D39/D53)</f>
        <v>0.12746899402847955</v>
      </c>
      <c r="E40" s="53">
        <f>SUM(E39/E53)</f>
        <v>0.024946638207043757</v>
      </c>
      <c r="F40" s="53">
        <f>SUM(F39/F53)</f>
        <v>0.22950819672131148</v>
      </c>
      <c r="G40" s="53"/>
      <c r="H40" s="53">
        <f aca="true" t="shared" si="20" ref="H40:R40">SUM(H39/H53)</f>
        <v>0.04795881963202691</v>
      </c>
      <c r="I40" s="53">
        <f t="shared" si="20"/>
        <v>0.0111731843575419</v>
      </c>
      <c r="J40" s="54">
        <f t="shared" si="20"/>
        <v>0.031273901589190106</v>
      </c>
      <c r="K40" s="53">
        <f t="shared" si="20"/>
        <v>0.04276050742968501</v>
      </c>
      <c r="L40" s="53">
        <f t="shared" si="20"/>
        <v>0.04540286515576442</v>
      </c>
      <c r="M40" s="55">
        <f t="shared" si="20"/>
        <v>0.03835478173101186</v>
      </c>
      <c r="N40" s="56">
        <f t="shared" si="20"/>
        <v>0.009130396241467956</v>
      </c>
      <c r="O40" s="56">
        <f t="shared" si="20"/>
        <v>0.008340059187516815</v>
      </c>
      <c r="P40" s="56">
        <f t="shared" si="20"/>
        <v>0.07101389176860876</v>
      </c>
      <c r="Q40" s="56">
        <f t="shared" si="20"/>
        <v>0.010061711832573116</v>
      </c>
      <c r="R40" s="56">
        <f t="shared" si="20"/>
        <v>0.04446236026022962</v>
      </c>
    </row>
    <row r="41" spans="1:18" ht="12.75" hidden="1">
      <c r="A41" s="69" t="s">
        <v>80</v>
      </c>
      <c r="B41" s="61">
        <f>SUM(B37+B39)</f>
        <v>5534</v>
      </c>
      <c r="C41" s="61">
        <f>SUM(C37+C39)</f>
        <v>9434</v>
      </c>
      <c r="D41" s="61">
        <f>SUM(D37+D39)</f>
        <v>3944</v>
      </c>
      <c r="E41" s="61">
        <f>SUM(E37+E39)</f>
        <v>1884</v>
      </c>
      <c r="F41" s="61">
        <f>SUM(F37+F39)</f>
        <v>520</v>
      </c>
      <c r="G41" s="61"/>
      <c r="H41" s="61">
        <f aca="true" t="shared" si="21" ref="H41:R41">SUM(H37+H39)</f>
        <v>4963</v>
      </c>
      <c r="I41" s="61">
        <f t="shared" si="21"/>
        <v>1176</v>
      </c>
      <c r="J41" s="62">
        <f t="shared" si="21"/>
        <v>5673</v>
      </c>
      <c r="K41" s="61">
        <f t="shared" si="21"/>
        <v>15280</v>
      </c>
      <c r="L41" s="61">
        <f t="shared" si="21"/>
        <v>2959</v>
      </c>
      <c r="M41" s="63">
        <f t="shared" si="21"/>
        <v>776</v>
      </c>
      <c r="N41" s="64">
        <f t="shared" si="21"/>
        <v>2662</v>
      </c>
      <c r="O41" s="64">
        <f t="shared" si="21"/>
        <v>1582</v>
      </c>
      <c r="P41" s="64">
        <f t="shared" si="21"/>
        <v>2874</v>
      </c>
      <c r="Q41" s="64">
        <f t="shared" si="21"/>
        <v>2292</v>
      </c>
      <c r="R41" s="64">
        <f t="shared" si="21"/>
        <v>61553</v>
      </c>
    </row>
    <row r="42" spans="1:18" ht="12.75" hidden="1">
      <c r="A42" s="69" t="s">
        <v>177</v>
      </c>
      <c r="B42" s="53">
        <f>SUM(B41/B53)</f>
        <v>0.28240457236170646</v>
      </c>
      <c r="C42" s="53">
        <f>SUM(C41/C53)</f>
        <v>0.2369042237958917</v>
      </c>
      <c r="D42" s="53">
        <f>SUM(D41/D53)</f>
        <v>0.4529168580615526</v>
      </c>
      <c r="E42" s="53">
        <f>SUM(E41/E53)</f>
        <v>0.2513340448239061</v>
      </c>
      <c r="F42" s="53">
        <f>SUM(F41/F53)</f>
        <v>0.3551912568306011</v>
      </c>
      <c r="G42" s="53"/>
      <c r="H42" s="53">
        <f aca="true" t="shared" si="22" ref="H42:R42">SUM(H41/H53)</f>
        <v>0.2529432750624331</v>
      </c>
      <c r="I42" s="53">
        <f t="shared" si="22"/>
        <v>0.21899441340782122</v>
      </c>
      <c r="J42" s="54">
        <f t="shared" si="22"/>
        <v>0.24105549417863517</v>
      </c>
      <c r="K42" s="53">
        <f t="shared" si="22"/>
        <v>0.2863192609665149</v>
      </c>
      <c r="L42" s="53">
        <f t="shared" si="22"/>
        <v>0.2242856060031835</v>
      </c>
      <c r="M42" s="55">
        <f t="shared" si="22"/>
        <v>0.19581125410042896</v>
      </c>
      <c r="N42" s="56">
        <f t="shared" si="22"/>
        <v>0.23597198829890967</v>
      </c>
      <c r="O42" s="56">
        <f t="shared" si="22"/>
        <v>0.2128060263653484</v>
      </c>
      <c r="P42" s="56">
        <f t="shared" si="22"/>
        <v>0.29794733568318477</v>
      </c>
      <c r="Q42" s="56">
        <f t="shared" si="22"/>
        <v>0.3074859136034344</v>
      </c>
      <c r="R42" s="56">
        <f t="shared" si="22"/>
        <v>0.2653729914765746</v>
      </c>
    </row>
    <row r="43" spans="1:18" ht="22.5" hidden="1">
      <c r="A43" s="70" t="s">
        <v>181</v>
      </c>
      <c r="B43" s="58">
        <v>731</v>
      </c>
      <c r="C43" s="58">
        <v>1270</v>
      </c>
      <c r="D43" s="58">
        <v>428</v>
      </c>
      <c r="E43" s="58">
        <v>686</v>
      </c>
      <c r="F43" s="58">
        <v>154</v>
      </c>
      <c r="G43" s="58"/>
      <c r="H43" s="58">
        <v>324</v>
      </c>
      <c r="I43" s="58">
        <v>538</v>
      </c>
      <c r="J43" s="58">
        <v>1123</v>
      </c>
      <c r="K43" s="58">
        <v>3716</v>
      </c>
      <c r="L43" s="58">
        <v>1082</v>
      </c>
      <c r="M43" s="58">
        <v>117</v>
      </c>
      <c r="N43" s="58">
        <v>1071</v>
      </c>
      <c r="O43" s="66">
        <v>716</v>
      </c>
      <c r="P43" s="66">
        <v>146</v>
      </c>
      <c r="Q43" s="66">
        <v>343</v>
      </c>
      <c r="R43" s="61">
        <f>SUM(B43:Q43)</f>
        <v>12445</v>
      </c>
    </row>
    <row r="44" spans="1:18" ht="12.75" hidden="1">
      <c r="A44" s="70" t="s">
        <v>182</v>
      </c>
      <c r="B44" s="58">
        <v>24</v>
      </c>
      <c r="C44" s="58">
        <v>32</v>
      </c>
      <c r="D44" s="58">
        <v>54</v>
      </c>
      <c r="E44" s="58">
        <v>8</v>
      </c>
      <c r="F44" s="58">
        <v>12</v>
      </c>
      <c r="G44" s="58"/>
      <c r="H44" s="58">
        <v>4</v>
      </c>
      <c r="I44" s="58">
        <v>3</v>
      </c>
      <c r="J44" s="58">
        <v>46</v>
      </c>
      <c r="K44" s="58">
        <v>58</v>
      </c>
      <c r="L44" s="58">
        <v>3</v>
      </c>
      <c r="M44" s="58">
        <v>4</v>
      </c>
      <c r="N44" s="58">
        <v>2</v>
      </c>
      <c r="O44" s="66">
        <v>41</v>
      </c>
      <c r="P44" s="66">
        <v>1</v>
      </c>
      <c r="Q44" s="66">
        <v>7</v>
      </c>
      <c r="R44" s="61">
        <f>SUM(B44:Q44)</f>
        <v>299</v>
      </c>
    </row>
    <row r="45" spans="1:18" ht="12.75" hidden="1">
      <c r="A45" s="45" t="s">
        <v>183</v>
      </c>
      <c r="B45" s="61">
        <f>SUM(B43+B44)</f>
        <v>755</v>
      </c>
      <c r="C45" s="61">
        <f>SUM(C43+C44)</f>
        <v>1302</v>
      </c>
      <c r="D45" s="61">
        <f>SUM(D43+D44)</f>
        <v>482</v>
      </c>
      <c r="E45" s="61">
        <f>SUM(E43+E44)</f>
        <v>694</v>
      </c>
      <c r="F45" s="61">
        <f>SUM(F43+F44)</f>
        <v>166</v>
      </c>
      <c r="G45" s="61"/>
      <c r="H45" s="61">
        <f aca="true" t="shared" si="23" ref="H45:R45">SUM(H43+H44)</f>
        <v>328</v>
      </c>
      <c r="I45" s="61">
        <f t="shared" si="23"/>
        <v>541</v>
      </c>
      <c r="J45" s="62">
        <f t="shared" si="23"/>
        <v>1169</v>
      </c>
      <c r="K45" s="61">
        <f t="shared" si="23"/>
        <v>3774</v>
      </c>
      <c r="L45" s="61">
        <f t="shared" si="23"/>
        <v>1085</v>
      </c>
      <c r="M45" s="63">
        <f t="shared" si="23"/>
        <v>121</v>
      </c>
      <c r="N45" s="64">
        <f t="shared" si="23"/>
        <v>1073</v>
      </c>
      <c r="O45" s="64">
        <f t="shared" si="23"/>
        <v>757</v>
      </c>
      <c r="P45" s="64">
        <f t="shared" si="23"/>
        <v>147</v>
      </c>
      <c r="Q45" s="64">
        <f t="shared" si="23"/>
        <v>350</v>
      </c>
      <c r="R45" s="64">
        <f t="shared" si="23"/>
        <v>12744</v>
      </c>
    </row>
    <row r="46" spans="1:18" ht="12.75" hidden="1">
      <c r="A46" s="53" t="s">
        <v>177</v>
      </c>
      <c r="B46" s="53">
        <f>SUM(B45/B53)</f>
        <v>0.03852827107572974</v>
      </c>
      <c r="C46" s="53">
        <f>SUM(C45/C53)</f>
        <v>0.032695494952538796</v>
      </c>
      <c r="D46" s="53">
        <f>SUM(D45/D53)</f>
        <v>0.055351401010564995</v>
      </c>
      <c r="E46" s="53">
        <f>SUM(E45/E53)</f>
        <v>0.09258271077908217</v>
      </c>
      <c r="F46" s="53">
        <f>SUM(F45/F53)</f>
        <v>0.1133879781420765</v>
      </c>
      <c r="G46" s="53"/>
      <c r="H46" s="53">
        <f aca="true" t="shared" si="24" ref="H46:R46">SUM(H45/H53)</f>
        <v>0.016716783038581113</v>
      </c>
      <c r="I46" s="53">
        <f t="shared" si="24"/>
        <v>0.10074487895716946</v>
      </c>
      <c r="J46" s="54">
        <f t="shared" si="24"/>
        <v>0.049672813801308745</v>
      </c>
      <c r="K46" s="53">
        <f t="shared" si="24"/>
        <v>0.0707178593512845</v>
      </c>
      <c r="L46" s="53">
        <f t="shared" si="24"/>
        <v>0.08224058212688547</v>
      </c>
      <c r="M46" s="55">
        <f t="shared" si="24"/>
        <v>0.030532424930608124</v>
      </c>
      <c r="N46" s="56">
        <f t="shared" si="24"/>
        <v>0.09511568123393316</v>
      </c>
      <c r="O46" s="56">
        <f t="shared" si="24"/>
        <v>0.10182943233790691</v>
      </c>
      <c r="P46" s="56">
        <f t="shared" si="24"/>
        <v>0.015239477503628448</v>
      </c>
      <c r="Q46" s="56">
        <f t="shared" si="24"/>
        <v>0.046954655218674535</v>
      </c>
      <c r="R46" s="56">
        <f t="shared" si="24"/>
        <v>0.054943112494556995</v>
      </c>
    </row>
    <row r="47" spans="1:18" ht="22.5" hidden="1">
      <c r="A47" s="70" t="s">
        <v>184</v>
      </c>
      <c r="B47" s="58">
        <v>81</v>
      </c>
      <c r="C47" s="58">
        <v>91</v>
      </c>
      <c r="D47" s="58">
        <v>82</v>
      </c>
      <c r="E47" s="58">
        <v>17</v>
      </c>
      <c r="F47" s="58">
        <v>23</v>
      </c>
      <c r="G47" s="58"/>
      <c r="H47" s="58">
        <v>19</v>
      </c>
      <c r="I47" s="58">
        <v>9</v>
      </c>
      <c r="J47" s="58">
        <v>41</v>
      </c>
      <c r="K47" s="58">
        <v>189</v>
      </c>
      <c r="L47" s="58">
        <v>18</v>
      </c>
      <c r="M47" s="58"/>
      <c r="N47" s="58">
        <v>24</v>
      </c>
      <c r="O47" s="66">
        <v>24</v>
      </c>
      <c r="P47" s="66">
        <v>7</v>
      </c>
      <c r="Q47" s="66">
        <v>5</v>
      </c>
      <c r="R47" s="61">
        <f>SUM(B47:Q47)</f>
        <v>630</v>
      </c>
    </row>
    <row r="48" spans="1:18" ht="22.5" hidden="1">
      <c r="A48" s="70" t="s">
        <v>75</v>
      </c>
      <c r="B48" s="58">
        <v>81</v>
      </c>
      <c r="C48" s="58">
        <v>66</v>
      </c>
      <c r="D48" s="58">
        <v>129</v>
      </c>
      <c r="E48" s="58">
        <v>35</v>
      </c>
      <c r="F48" s="58">
        <v>1</v>
      </c>
      <c r="G48" s="58"/>
      <c r="H48" s="58">
        <v>5</v>
      </c>
      <c r="I48" s="58"/>
      <c r="J48" s="58">
        <v>7</v>
      </c>
      <c r="K48" s="58">
        <v>187</v>
      </c>
      <c r="L48" s="58">
        <v>9</v>
      </c>
      <c r="M48" s="58"/>
      <c r="N48" s="58">
        <v>80</v>
      </c>
      <c r="O48" s="66"/>
      <c r="P48" s="66">
        <v>17</v>
      </c>
      <c r="Q48" s="66">
        <v>5</v>
      </c>
      <c r="R48" s="61">
        <f>SUM(B48:Q48)</f>
        <v>622</v>
      </c>
    </row>
    <row r="49" spans="1:18" ht="12.75" hidden="1">
      <c r="A49" s="69" t="s">
        <v>76</v>
      </c>
      <c r="B49" s="61">
        <f>SUM(B47+B48)</f>
        <v>162</v>
      </c>
      <c r="C49" s="61">
        <f>SUM(C47+C48)</f>
        <v>157</v>
      </c>
      <c r="D49" s="61">
        <f>SUM(D47+D48)</f>
        <v>211</v>
      </c>
      <c r="E49" s="61">
        <f>SUM(E47+E48)</f>
        <v>52</v>
      </c>
      <c r="F49" s="61">
        <f>SUM(F47+F48)</f>
        <v>24</v>
      </c>
      <c r="G49" s="61"/>
      <c r="H49" s="61">
        <f aca="true" t="shared" si="25" ref="H49:R49">SUM(H47+H48)</f>
        <v>24</v>
      </c>
      <c r="I49" s="61">
        <f t="shared" si="25"/>
        <v>9</v>
      </c>
      <c r="J49" s="62">
        <f t="shared" si="25"/>
        <v>48</v>
      </c>
      <c r="K49" s="61">
        <f t="shared" si="25"/>
        <v>376</v>
      </c>
      <c r="L49" s="61">
        <f t="shared" si="25"/>
        <v>27</v>
      </c>
      <c r="M49" s="63">
        <f t="shared" si="25"/>
        <v>0</v>
      </c>
      <c r="N49" s="64">
        <f t="shared" si="25"/>
        <v>104</v>
      </c>
      <c r="O49" s="64">
        <f t="shared" si="25"/>
        <v>24</v>
      </c>
      <c r="P49" s="64">
        <f t="shared" si="25"/>
        <v>24</v>
      </c>
      <c r="Q49" s="64">
        <f t="shared" si="25"/>
        <v>10</v>
      </c>
      <c r="R49" s="64">
        <f t="shared" si="25"/>
        <v>1252</v>
      </c>
    </row>
    <row r="50" spans="1:18" ht="12.75" hidden="1">
      <c r="A50" s="59" t="s">
        <v>177</v>
      </c>
      <c r="B50" s="53">
        <f>SUM(B49/B53)</f>
        <v>0.008266993263931415</v>
      </c>
      <c r="C50" s="53">
        <f>SUM(C49/C53)</f>
        <v>0.003942544322233941</v>
      </c>
      <c r="D50" s="53">
        <f>SUM(D49/D53)</f>
        <v>0.024230592558566834</v>
      </c>
      <c r="E50" s="53">
        <f>SUM(E49/E53)</f>
        <v>0.006937033084311633</v>
      </c>
      <c r="F50" s="53">
        <f>SUM(F49/F53)</f>
        <v>0.01639344262295082</v>
      </c>
      <c r="G50" s="53"/>
      <c r="H50" s="53">
        <f aca="true" t="shared" si="26" ref="H50:R50">SUM(H49/H53)</f>
        <v>0.0012231792467254472</v>
      </c>
      <c r="I50" s="53">
        <f t="shared" si="26"/>
        <v>0.0016759776536312849</v>
      </c>
      <c r="J50" s="54">
        <f t="shared" si="26"/>
        <v>0.0020396022775558765</v>
      </c>
      <c r="K50" s="53">
        <f t="shared" si="26"/>
        <v>0.007045552494987539</v>
      </c>
      <c r="L50" s="53">
        <f t="shared" si="26"/>
        <v>0.002046539831728947</v>
      </c>
      <c r="M50" s="71">
        <f t="shared" si="26"/>
        <v>0</v>
      </c>
      <c r="N50" s="53">
        <f t="shared" si="26"/>
        <v>0.009219040865171528</v>
      </c>
      <c r="O50" s="53">
        <f t="shared" si="26"/>
        <v>0.003228410008071025</v>
      </c>
      <c r="P50" s="53">
        <f t="shared" si="26"/>
        <v>0.002488077959776073</v>
      </c>
      <c r="Q50" s="53">
        <f t="shared" si="26"/>
        <v>0.0013415615776764154</v>
      </c>
      <c r="R50" s="53">
        <f t="shared" si="26"/>
        <v>0.005397738295918499</v>
      </c>
    </row>
    <row r="51" spans="1:18" ht="33.75" hidden="1">
      <c r="A51" s="45" t="s">
        <v>77</v>
      </c>
      <c r="B51" s="61">
        <f>SUM(B37+B39+B45+B49)</f>
        <v>6451</v>
      </c>
      <c r="C51" s="61">
        <f>SUM(C37+C39+C45+C49)</f>
        <v>10893</v>
      </c>
      <c r="D51" s="61">
        <f>SUM(D37+D39+D45+D49)</f>
        <v>4637</v>
      </c>
      <c r="E51" s="61">
        <f>SUM(E37+E39+E45+E49)</f>
        <v>2630</v>
      </c>
      <c r="F51" s="61">
        <f>SUM(F37+F39+F45+F49)</f>
        <v>710</v>
      </c>
      <c r="G51" s="61"/>
      <c r="H51" s="61">
        <f aca="true" t="shared" si="27" ref="H51:R51">SUM(H37+H39+H45+H49)</f>
        <v>5315</v>
      </c>
      <c r="I51" s="61">
        <f t="shared" si="27"/>
        <v>1726</v>
      </c>
      <c r="J51" s="62">
        <f t="shared" si="27"/>
        <v>6890</v>
      </c>
      <c r="K51" s="61">
        <f t="shared" si="27"/>
        <v>19430</v>
      </c>
      <c r="L51" s="61">
        <f t="shared" si="27"/>
        <v>4071</v>
      </c>
      <c r="M51" s="63">
        <f t="shared" si="27"/>
        <v>897</v>
      </c>
      <c r="N51" s="64">
        <f t="shared" si="27"/>
        <v>3839</v>
      </c>
      <c r="O51" s="64">
        <f t="shared" si="27"/>
        <v>2363</v>
      </c>
      <c r="P51" s="64">
        <f t="shared" si="27"/>
        <v>3045</v>
      </c>
      <c r="Q51" s="64">
        <f t="shared" si="27"/>
        <v>2652</v>
      </c>
      <c r="R51" s="64">
        <f t="shared" si="27"/>
        <v>75549</v>
      </c>
    </row>
    <row r="52" spans="1:18" ht="12.75" hidden="1">
      <c r="A52" s="53" t="s">
        <v>177</v>
      </c>
      <c r="B52" s="53">
        <f>SUM(B51/B53)</f>
        <v>0.3291998367013676</v>
      </c>
      <c r="C52" s="53">
        <f>SUM(C51/C53)</f>
        <v>0.2735422630706645</v>
      </c>
      <c r="D52" s="53">
        <f>SUM(D51/D53)</f>
        <v>0.5324988516306844</v>
      </c>
      <c r="E52" s="53">
        <f>SUM(E51/E53)</f>
        <v>0.3508537886872999</v>
      </c>
      <c r="F52" s="53">
        <f>SUM(F51/F53)</f>
        <v>0.4849726775956284</v>
      </c>
      <c r="G52" s="53"/>
      <c r="H52" s="53">
        <f aca="true" t="shared" si="28" ref="H52:R52">SUM(H51/H53)</f>
        <v>0.27088323734773967</v>
      </c>
      <c r="I52" s="53">
        <f t="shared" si="28"/>
        <v>0.32141527001862197</v>
      </c>
      <c r="J52" s="54">
        <f t="shared" si="28"/>
        <v>0.29276791025749976</v>
      </c>
      <c r="K52" s="53">
        <f t="shared" si="28"/>
        <v>0.36408267281278694</v>
      </c>
      <c r="L52" s="53">
        <f t="shared" si="28"/>
        <v>0.3085727279617979</v>
      </c>
      <c r="M52" s="55">
        <f t="shared" si="28"/>
        <v>0.22634367903103708</v>
      </c>
      <c r="N52" s="56">
        <f t="shared" si="28"/>
        <v>0.34030671039801436</v>
      </c>
      <c r="O52" s="56">
        <f t="shared" si="28"/>
        <v>0.3178638687113263</v>
      </c>
      <c r="P52" s="56">
        <f t="shared" si="28"/>
        <v>0.31567489114658925</v>
      </c>
      <c r="Q52" s="56">
        <f t="shared" si="28"/>
        <v>0.35578213039978535</v>
      </c>
      <c r="R52" s="56">
        <f t="shared" si="28"/>
        <v>0.3257138422670501</v>
      </c>
    </row>
    <row r="53" spans="1:18" ht="33.75" hidden="1">
      <c r="A53" s="60" t="s">
        <v>78</v>
      </c>
      <c r="B53" s="61">
        <f>SUM(B30+B32+B37+B39+B43+B44+B47+B48)</f>
        <v>19596</v>
      </c>
      <c r="C53" s="61">
        <f>SUM(C30+C32+C37+C39+C43+C44+C47+C48)</f>
        <v>39822</v>
      </c>
      <c r="D53" s="61">
        <f>SUM(D30+D32+D37+D39+D43+D44+D47+D48)</f>
        <v>8708</v>
      </c>
      <c r="E53" s="61">
        <f>SUM(E30+E32+E37+E39+E43+E44+E47+E48)</f>
        <v>7496</v>
      </c>
      <c r="F53" s="61">
        <f>SUM(F30+F32+F37+F39+F43+F44+F47+F48)</f>
        <v>1464</v>
      </c>
      <c r="G53" s="61"/>
      <c r="H53" s="61">
        <f aca="true" t="shared" si="29" ref="H53:R53">SUM(H30+H32+H37+H39+H43+H44+H47+H48)</f>
        <v>19621</v>
      </c>
      <c r="I53" s="61">
        <f t="shared" si="29"/>
        <v>5370</v>
      </c>
      <c r="J53" s="62">
        <f t="shared" si="29"/>
        <v>23534</v>
      </c>
      <c r="K53" s="61">
        <f t="shared" si="29"/>
        <v>53367</v>
      </c>
      <c r="L53" s="61">
        <f t="shared" si="29"/>
        <v>13193</v>
      </c>
      <c r="M53" s="72">
        <f t="shared" si="29"/>
        <v>3963</v>
      </c>
      <c r="N53" s="61">
        <f t="shared" si="29"/>
        <v>11281</v>
      </c>
      <c r="O53" s="61">
        <f t="shared" si="29"/>
        <v>7434</v>
      </c>
      <c r="P53" s="61">
        <f t="shared" si="29"/>
        <v>9646</v>
      </c>
      <c r="Q53" s="61">
        <f t="shared" si="29"/>
        <v>7454</v>
      </c>
      <c r="R53" s="61">
        <f t="shared" si="29"/>
        <v>231949</v>
      </c>
    </row>
    <row r="54" ht="5.25" customHeight="1" hidden="1"/>
    <row r="55" ht="12" customHeight="1" hidden="1">
      <c r="A55" t="s">
        <v>159</v>
      </c>
    </row>
    <row r="56" ht="12.75" hidden="1"/>
    <row r="57" ht="12.75" hidden="1"/>
    <row r="58" ht="8.25" customHeight="1" hidden="1"/>
    <row r="59" spans="1:12" ht="18" hidden="1">
      <c r="A59" s="35" t="s">
        <v>171</v>
      </c>
      <c r="I59" s="36"/>
      <c r="J59" s="36"/>
      <c r="K59" s="36"/>
      <c r="L59" s="37"/>
    </row>
    <row r="60" spans="1:18" ht="12.75" hidden="1">
      <c r="A60" s="38" t="s">
        <v>190</v>
      </c>
      <c r="B60" s="39" t="s">
        <v>59</v>
      </c>
      <c r="C60" s="40" t="s">
        <v>318</v>
      </c>
      <c r="D60" s="40" t="s">
        <v>319</v>
      </c>
      <c r="E60" s="40" t="s">
        <v>60</v>
      </c>
      <c r="F60" s="40" t="s">
        <v>321</v>
      </c>
      <c r="G60" s="40" t="s">
        <v>61</v>
      </c>
      <c r="H60" s="41" t="s">
        <v>323</v>
      </c>
      <c r="I60" s="41" t="s">
        <v>160</v>
      </c>
      <c r="J60" s="41" t="s">
        <v>82</v>
      </c>
      <c r="K60" s="41" t="s">
        <v>161</v>
      </c>
      <c r="L60" s="41" t="s">
        <v>162</v>
      </c>
      <c r="M60" s="137" t="s">
        <v>290</v>
      </c>
      <c r="N60" s="41" t="s">
        <v>81</v>
      </c>
      <c r="O60" s="41" t="s">
        <v>83</v>
      </c>
      <c r="P60" s="41" t="s">
        <v>291</v>
      </c>
      <c r="Q60" s="41" t="s">
        <v>292</v>
      </c>
      <c r="R60" s="41" t="s">
        <v>175</v>
      </c>
    </row>
    <row r="61" spans="1:18" ht="20.25" customHeight="1" hidden="1">
      <c r="A61" s="45" t="s">
        <v>176</v>
      </c>
      <c r="B61" s="276">
        <v>12140</v>
      </c>
      <c r="C61" s="276">
        <v>27518</v>
      </c>
      <c r="D61" s="276">
        <v>4216</v>
      </c>
      <c r="E61" s="276">
        <v>4044</v>
      </c>
      <c r="F61" s="276">
        <v>460</v>
      </c>
      <c r="G61" s="277">
        <v>2736</v>
      </c>
      <c r="H61" s="278">
        <v>13194</v>
      </c>
      <c r="I61" s="276">
        <v>3511</v>
      </c>
      <c r="J61" s="276">
        <v>15161</v>
      </c>
      <c r="K61" s="276">
        <v>30949</v>
      </c>
      <c r="L61" s="276">
        <v>8679</v>
      </c>
      <c r="M61" s="278">
        <v>3124</v>
      </c>
      <c r="N61" s="276">
        <v>6760</v>
      </c>
      <c r="O61" s="279">
        <v>4417</v>
      </c>
      <c r="P61" s="279">
        <v>5297</v>
      </c>
      <c r="Q61" s="280">
        <v>3877</v>
      </c>
      <c r="R61" s="204">
        <f>SUM(B61:Q61)</f>
        <v>146083</v>
      </c>
    </row>
    <row r="62" spans="1:18" ht="12.75" hidden="1">
      <c r="A62" s="52" t="s">
        <v>177</v>
      </c>
      <c r="B62" s="202">
        <f aca="true" t="shared" si="30" ref="B62:R62">SUM(B61/B84)</f>
        <v>0.5757920698159742</v>
      </c>
      <c r="C62" s="202">
        <f t="shared" si="30"/>
        <v>0.6393735913938521</v>
      </c>
      <c r="D62" s="202">
        <f t="shared" si="30"/>
        <v>0.39420289855072466</v>
      </c>
      <c r="E62" s="202">
        <f t="shared" si="30"/>
        <v>0.5386254661694193</v>
      </c>
      <c r="F62" s="202">
        <f t="shared" si="30"/>
        <v>0.38016528925619836</v>
      </c>
      <c r="G62" s="202">
        <f t="shared" si="30"/>
        <v>0.44129032258064516</v>
      </c>
      <c r="H62" s="202">
        <f t="shared" si="30"/>
        <v>0.640392175896714</v>
      </c>
      <c r="I62" s="202">
        <f t="shared" si="30"/>
        <v>0.5678473233058385</v>
      </c>
      <c r="J62" s="202">
        <f t="shared" si="30"/>
        <v>0.5984920258960998</v>
      </c>
      <c r="K62" s="202">
        <f t="shared" si="30"/>
        <v>0.5682886522218141</v>
      </c>
      <c r="L62" s="202">
        <f t="shared" si="30"/>
        <v>0.6043451013160643</v>
      </c>
      <c r="M62" s="203">
        <f t="shared" si="30"/>
        <v>0.7364450730787364</v>
      </c>
      <c r="N62" s="203">
        <f t="shared" si="30"/>
        <v>0.5571122465798583</v>
      </c>
      <c r="O62" s="203">
        <f t="shared" si="30"/>
        <v>0.5864312267657993</v>
      </c>
      <c r="P62" s="203">
        <f t="shared" si="30"/>
        <v>0.5455762694407251</v>
      </c>
      <c r="Q62" s="203">
        <f t="shared" si="30"/>
        <v>0.5753932917779757</v>
      </c>
      <c r="R62" s="203">
        <f t="shared" si="30"/>
        <v>0.5819344301477911</v>
      </c>
    </row>
    <row r="63" spans="1:18" ht="23.25" customHeight="1" hidden="1">
      <c r="A63" s="45" t="s">
        <v>178</v>
      </c>
      <c r="B63" s="276">
        <v>1429</v>
      </c>
      <c r="C63" s="276">
        <v>2467</v>
      </c>
      <c r="D63" s="276">
        <v>696</v>
      </c>
      <c r="E63" s="276">
        <v>444</v>
      </c>
      <c r="F63" s="276">
        <v>97</v>
      </c>
      <c r="G63" s="277">
        <v>284</v>
      </c>
      <c r="H63" s="278">
        <v>959</v>
      </c>
      <c r="I63" s="276">
        <v>401</v>
      </c>
      <c r="J63" s="276">
        <v>1645</v>
      </c>
      <c r="K63" s="276">
        <v>2194</v>
      </c>
      <c r="L63" s="276">
        <v>580</v>
      </c>
      <c r="M63" s="278">
        <v>208</v>
      </c>
      <c r="N63" s="276">
        <v>747</v>
      </c>
      <c r="O63" s="279">
        <v>447</v>
      </c>
      <c r="P63" s="279">
        <v>871</v>
      </c>
      <c r="Q63" s="280">
        <v>408</v>
      </c>
      <c r="R63" s="204">
        <f>SUM(B63:Q63)</f>
        <v>13877</v>
      </c>
    </row>
    <row r="64" spans="1:18" ht="12.75" hidden="1">
      <c r="A64" s="59" t="s">
        <v>177</v>
      </c>
      <c r="B64" s="202">
        <f aca="true" t="shared" si="31" ref="B64:R64">SUM(B63/B84)</f>
        <v>0.0677765129956365</v>
      </c>
      <c r="C64" s="202">
        <f t="shared" si="31"/>
        <v>0.05732010502102744</v>
      </c>
      <c r="D64" s="202">
        <f t="shared" si="31"/>
        <v>0.06507713884992987</v>
      </c>
      <c r="E64" s="202">
        <f t="shared" si="31"/>
        <v>0.05913692061800746</v>
      </c>
      <c r="F64" s="202">
        <f t="shared" si="31"/>
        <v>0.08016528925619834</v>
      </c>
      <c r="G64" s="202">
        <f t="shared" si="31"/>
        <v>0.045806451612903226</v>
      </c>
      <c r="H64" s="202">
        <f t="shared" si="31"/>
        <v>0.04654661942435567</v>
      </c>
      <c r="I64" s="202">
        <f t="shared" si="31"/>
        <v>0.0648552482613618</v>
      </c>
      <c r="J64" s="202">
        <f t="shared" si="31"/>
        <v>0.06493762829622611</v>
      </c>
      <c r="K64" s="202">
        <f t="shared" si="31"/>
        <v>0.04028644876973926</v>
      </c>
      <c r="L64" s="202">
        <f t="shared" si="31"/>
        <v>0.04038715966854676</v>
      </c>
      <c r="M64" s="203">
        <f t="shared" si="31"/>
        <v>0.04903347477604903</v>
      </c>
      <c r="N64" s="203">
        <f t="shared" si="31"/>
        <v>0.06156255150815889</v>
      </c>
      <c r="O64" s="203">
        <f t="shared" si="31"/>
        <v>0.05934678704195433</v>
      </c>
      <c r="P64" s="203">
        <f t="shared" si="31"/>
        <v>0.089710577814399</v>
      </c>
      <c r="Q64" s="203">
        <f t="shared" si="31"/>
        <v>0.060552092609082814</v>
      </c>
      <c r="R64" s="203">
        <f t="shared" si="31"/>
        <v>0.05528024538899733</v>
      </c>
    </row>
    <row r="65" spans="1:18" ht="33.75" hidden="1">
      <c r="A65" s="60" t="s">
        <v>179</v>
      </c>
      <c r="B65" s="204">
        <f aca="true" t="shared" si="32" ref="B65:G65">SUM(B61+B63)</f>
        <v>13569</v>
      </c>
      <c r="C65" s="204">
        <f t="shared" si="32"/>
        <v>29985</v>
      </c>
      <c r="D65" s="204">
        <f t="shared" si="32"/>
        <v>4912</v>
      </c>
      <c r="E65" s="204">
        <f t="shared" si="32"/>
        <v>4488</v>
      </c>
      <c r="F65" s="204">
        <f t="shared" si="32"/>
        <v>557</v>
      </c>
      <c r="G65" s="204">
        <f t="shared" si="32"/>
        <v>3020</v>
      </c>
      <c r="H65" s="204">
        <f aca="true" t="shared" si="33" ref="H65:O65">SUM(H61+H63)</f>
        <v>14153</v>
      </c>
      <c r="I65" s="204">
        <f t="shared" si="33"/>
        <v>3912</v>
      </c>
      <c r="J65" s="204">
        <f t="shared" si="33"/>
        <v>16806</v>
      </c>
      <c r="K65" s="204">
        <f t="shared" si="33"/>
        <v>33143</v>
      </c>
      <c r="L65" s="204">
        <f t="shared" si="33"/>
        <v>9259</v>
      </c>
      <c r="M65" s="205">
        <f t="shared" si="33"/>
        <v>3332</v>
      </c>
      <c r="N65" s="205">
        <f t="shared" si="33"/>
        <v>7507</v>
      </c>
      <c r="O65" s="205">
        <f t="shared" si="33"/>
        <v>4864</v>
      </c>
      <c r="P65" s="205">
        <f>SUM(P61+P63)</f>
        <v>6168</v>
      </c>
      <c r="Q65" s="205">
        <f>SUM(Q61+Q63)</f>
        <v>4285</v>
      </c>
      <c r="R65" s="205">
        <f>SUM(R61+R63)</f>
        <v>159960</v>
      </c>
    </row>
    <row r="66" spans="1:18" ht="12" customHeight="1" hidden="1">
      <c r="A66" s="59" t="s">
        <v>177</v>
      </c>
      <c r="B66" s="202">
        <f aca="true" t="shared" si="34" ref="B66:R66">SUM(B65/B84)</f>
        <v>0.6435685828116107</v>
      </c>
      <c r="C66" s="202">
        <f t="shared" si="34"/>
        <v>0.6966936964148795</v>
      </c>
      <c r="D66" s="202">
        <f t="shared" si="34"/>
        <v>0.4592800374006545</v>
      </c>
      <c r="E66" s="202">
        <f t="shared" si="34"/>
        <v>0.5977623867874268</v>
      </c>
      <c r="F66" s="202">
        <f t="shared" si="34"/>
        <v>0.46033057851239667</v>
      </c>
      <c r="G66" s="202">
        <f t="shared" si="34"/>
        <v>0.4870967741935484</v>
      </c>
      <c r="H66" s="202">
        <f t="shared" si="34"/>
        <v>0.6869387953210697</v>
      </c>
      <c r="I66" s="202">
        <f t="shared" si="34"/>
        <v>0.6327025715672003</v>
      </c>
      <c r="J66" s="202">
        <f t="shared" si="34"/>
        <v>0.6634296541923259</v>
      </c>
      <c r="K66" s="202">
        <f t="shared" si="34"/>
        <v>0.6085751009915534</v>
      </c>
      <c r="L66" s="202">
        <f t="shared" si="34"/>
        <v>0.6447322609846111</v>
      </c>
      <c r="M66" s="203">
        <f t="shared" si="34"/>
        <v>0.7854785478547854</v>
      </c>
      <c r="N66" s="203">
        <f t="shared" si="34"/>
        <v>0.6186747980880172</v>
      </c>
      <c r="O66" s="203">
        <f t="shared" si="34"/>
        <v>0.6457780138077536</v>
      </c>
      <c r="P66" s="203">
        <f t="shared" si="34"/>
        <v>0.6352868472551241</v>
      </c>
      <c r="Q66" s="203">
        <f t="shared" si="34"/>
        <v>0.6359453843870585</v>
      </c>
      <c r="R66" s="203">
        <f t="shared" si="34"/>
        <v>0.6372146755367885</v>
      </c>
    </row>
    <row r="67" spans="1:18" ht="12.75" hidden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58"/>
      <c r="N67" s="66"/>
      <c r="O67" s="66"/>
      <c r="P67" s="66"/>
      <c r="Q67" s="66"/>
      <c r="R67" s="61"/>
    </row>
    <row r="68" spans="1:18" ht="22.5" hidden="1">
      <c r="A68" s="45" t="s">
        <v>79</v>
      </c>
      <c r="B68" s="276">
        <v>5206</v>
      </c>
      <c r="C68" s="276">
        <v>7871</v>
      </c>
      <c r="D68" s="276">
        <v>3978</v>
      </c>
      <c r="E68" s="276">
        <v>2066</v>
      </c>
      <c r="F68" s="276">
        <v>146</v>
      </c>
      <c r="G68" s="277">
        <v>1944</v>
      </c>
      <c r="H68" s="278">
        <v>4828</v>
      </c>
      <c r="I68" s="276">
        <v>1382</v>
      </c>
      <c r="J68" s="276">
        <v>5874</v>
      </c>
      <c r="K68" s="276">
        <v>14036</v>
      </c>
      <c r="L68" s="276">
        <v>2790</v>
      </c>
      <c r="M68" s="278">
        <v>688</v>
      </c>
      <c r="N68" s="276">
        <v>3125</v>
      </c>
      <c r="O68" s="279">
        <v>1723</v>
      </c>
      <c r="P68" s="279">
        <v>2417</v>
      </c>
      <c r="Q68" s="280">
        <v>1893</v>
      </c>
      <c r="R68" s="204">
        <f>SUM(B68:Q68)</f>
        <v>59967</v>
      </c>
    </row>
    <row r="69" spans="1:18" ht="12.75" hidden="1">
      <c r="A69" s="52" t="s">
        <v>177</v>
      </c>
      <c r="B69" s="202">
        <f aca="true" t="shared" si="35" ref="B69:R69">SUM(B68/B84)</f>
        <v>0.24691709353063934</v>
      </c>
      <c r="C69" s="202">
        <f t="shared" si="35"/>
        <v>0.18288064313761937</v>
      </c>
      <c r="D69" s="202">
        <f t="shared" si="35"/>
        <v>0.37194950911640956</v>
      </c>
      <c r="E69" s="202">
        <f t="shared" si="35"/>
        <v>0.2751731486414491</v>
      </c>
      <c r="F69" s="202">
        <f t="shared" si="35"/>
        <v>0.1206611570247934</v>
      </c>
      <c r="G69" s="202">
        <f t="shared" si="35"/>
        <v>0.3135483870967742</v>
      </c>
      <c r="H69" s="202">
        <f t="shared" si="35"/>
        <v>0.23433480561083336</v>
      </c>
      <c r="I69" s="202">
        <f t="shared" si="35"/>
        <v>0.2235160925117257</v>
      </c>
      <c r="J69" s="202">
        <f t="shared" si="35"/>
        <v>0.2318806252960682</v>
      </c>
      <c r="K69" s="202">
        <f t="shared" si="35"/>
        <v>0.2577304443628351</v>
      </c>
      <c r="L69" s="202">
        <f t="shared" si="35"/>
        <v>0.19427616461249217</v>
      </c>
      <c r="M69" s="203">
        <f t="shared" si="35"/>
        <v>0.1621876473361622</v>
      </c>
      <c r="N69" s="203">
        <f t="shared" si="35"/>
        <v>0.25754079446184275</v>
      </c>
      <c r="O69" s="203">
        <f t="shared" si="35"/>
        <v>0.22875730217737653</v>
      </c>
      <c r="P69" s="203">
        <f t="shared" si="35"/>
        <v>0.24894427850448037</v>
      </c>
      <c r="Q69" s="203">
        <f t="shared" si="35"/>
        <v>0.2809439002671416</v>
      </c>
      <c r="R69" s="203">
        <f t="shared" si="35"/>
        <v>0.2388837987491535</v>
      </c>
    </row>
    <row r="70" spans="1:18" ht="23.25" customHeight="1" hidden="1">
      <c r="A70" s="45" t="s">
        <v>180</v>
      </c>
      <c r="B70" s="276">
        <v>1404</v>
      </c>
      <c r="C70" s="276">
        <v>2907</v>
      </c>
      <c r="D70" s="276">
        <v>1244</v>
      </c>
      <c r="E70" s="276">
        <v>195</v>
      </c>
      <c r="F70" s="276">
        <v>330</v>
      </c>
      <c r="G70" s="277">
        <v>915</v>
      </c>
      <c r="H70" s="278">
        <v>1257</v>
      </c>
      <c r="I70" s="276">
        <v>171</v>
      </c>
      <c r="J70" s="276">
        <v>932</v>
      </c>
      <c r="K70" s="276">
        <v>2889</v>
      </c>
      <c r="L70" s="276">
        <v>945</v>
      </c>
      <c r="M70" s="278">
        <v>150</v>
      </c>
      <c r="N70" s="276">
        <v>168</v>
      </c>
      <c r="O70" s="279">
        <v>112</v>
      </c>
      <c r="P70" s="279">
        <v>833</v>
      </c>
      <c r="Q70" s="280">
        <v>163</v>
      </c>
      <c r="R70" s="204">
        <f>SUM(B70:Q70)</f>
        <v>14615</v>
      </c>
    </row>
    <row r="71" spans="1:18" ht="12.75" hidden="1">
      <c r="A71" s="69" t="s">
        <v>177</v>
      </c>
      <c r="B71" s="202">
        <f aca="true" t="shared" si="36" ref="B71:R71">SUM(B70/B84)</f>
        <v>0.0665907797381901</v>
      </c>
      <c r="C71" s="202">
        <f t="shared" si="36"/>
        <v>0.06754339087804084</v>
      </c>
      <c r="D71" s="202">
        <f t="shared" si="36"/>
        <v>0.11631603553062178</v>
      </c>
      <c r="E71" s="202">
        <f t="shared" si="36"/>
        <v>0.02597229621736814</v>
      </c>
      <c r="F71" s="202">
        <f t="shared" si="36"/>
        <v>0.2727272727272727</v>
      </c>
      <c r="G71" s="202">
        <f t="shared" si="36"/>
        <v>0.14758064516129032</v>
      </c>
      <c r="H71" s="202">
        <f t="shared" si="36"/>
        <v>0.06101053244673106</v>
      </c>
      <c r="I71" s="202">
        <f t="shared" si="36"/>
        <v>0.027656477438136828</v>
      </c>
      <c r="J71" s="202">
        <f t="shared" si="36"/>
        <v>0.03679141007421443</v>
      </c>
      <c r="K71" s="202">
        <f t="shared" si="36"/>
        <v>0.053048108703635695</v>
      </c>
      <c r="L71" s="202">
        <f t="shared" si="36"/>
        <v>0.0658032170461667</v>
      </c>
      <c r="M71" s="203">
        <f t="shared" si="36"/>
        <v>0.03536067892503536</v>
      </c>
      <c r="N71" s="203">
        <f t="shared" si="36"/>
        <v>0.013845393110268667</v>
      </c>
      <c r="O71" s="203">
        <f t="shared" si="36"/>
        <v>0.01486988847583643</v>
      </c>
      <c r="P71" s="203">
        <f t="shared" si="36"/>
        <v>0.08579668348954578</v>
      </c>
      <c r="Q71" s="203">
        <f t="shared" si="36"/>
        <v>0.02419115464529534</v>
      </c>
      <c r="R71" s="203">
        <f t="shared" si="36"/>
        <v>0.058220133051826474</v>
      </c>
    </row>
    <row r="72" spans="1:18" ht="12.75" hidden="1">
      <c r="A72" s="69" t="s">
        <v>80</v>
      </c>
      <c r="B72" s="204">
        <f aca="true" t="shared" si="37" ref="B72:G72">SUM(B68+B70)</f>
        <v>6610</v>
      </c>
      <c r="C72" s="204">
        <f t="shared" si="37"/>
        <v>10778</v>
      </c>
      <c r="D72" s="204">
        <f t="shared" si="37"/>
        <v>5222</v>
      </c>
      <c r="E72" s="204">
        <f t="shared" si="37"/>
        <v>2261</v>
      </c>
      <c r="F72" s="204">
        <f t="shared" si="37"/>
        <v>476</v>
      </c>
      <c r="G72" s="204">
        <f t="shared" si="37"/>
        <v>2859</v>
      </c>
      <c r="H72" s="204">
        <f aca="true" t="shared" si="38" ref="H72:R72">SUM(H68+H70)</f>
        <v>6085</v>
      </c>
      <c r="I72" s="204">
        <f t="shared" si="38"/>
        <v>1553</v>
      </c>
      <c r="J72" s="204">
        <f t="shared" si="38"/>
        <v>6806</v>
      </c>
      <c r="K72" s="204">
        <f t="shared" si="38"/>
        <v>16925</v>
      </c>
      <c r="L72" s="204">
        <f t="shared" si="38"/>
        <v>3735</v>
      </c>
      <c r="M72" s="205">
        <f t="shared" si="38"/>
        <v>838</v>
      </c>
      <c r="N72" s="205">
        <f t="shared" si="38"/>
        <v>3293</v>
      </c>
      <c r="O72" s="205">
        <f t="shared" si="38"/>
        <v>1835</v>
      </c>
      <c r="P72" s="205">
        <f t="shared" si="38"/>
        <v>3250</v>
      </c>
      <c r="Q72" s="205">
        <f t="shared" si="38"/>
        <v>2056</v>
      </c>
      <c r="R72" s="205">
        <f t="shared" si="38"/>
        <v>74582</v>
      </c>
    </row>
    <row r="73" spans="1:18" ht="12.75" hidden="1">
      <c r="A73" s="69" t="s">
        <v>177</v>
      </c>
      <c r="B73" s="202">
        <f aca="true" t="shared" si="39" ref="B73:R73">SUM(B72/B84)</f>
        <v>0.31350787326882945</v>
      </c>
      <c r="C73" s="202">
        <f t="shared" si="39"/>
        <v>0.2504240340156602</v>
      </c>
      <c r="D73" s="202">
        <f t="shared" si="39"/>
        <v>0.4882655446470313</v>
      </c>
      <c r="E73" s="202">
        <f t="shared" si="39"/>
        <v>0.3011454448588173</v>
      </c>
      <c r="F73" s="202">
        <f t="shared" si="39"/>
        <v>0.3933884297520661</v>
      </c>
      <c r="G73" s="202">
        <f t="shared" si="39"/>
        <v>0.4611290322580645</v>
      </c>
      <c r="H73" s="202">
        <f t="shared" si="39"/>
        <v>0.2953453380575644</v>
      </c>
      <c r="I73" s="202">
        <f t="shared" si="39"/>
        <v>0.25117256994986253</v>
      </c>
      <c r="J73" s="202">
        <f t="shared" si="39"/>
        <v>0.26867203537028267</v>
      </c>
      <c r="K73" s="202">
        <f t="shared" si="39"/>
        <v>0.3107785530664708</v>
      </c>
      <c r="L73" s="202">
        <f t="shared" si="39"/>
        <v>0.26007938165865885</v>
      </c>
      <c r="M73" s="203">
        <f t="shared" si="39"/>
        <v>0.19754832626119756</v>
      </c>
      <c r="N73" s="203">
        <f t="shared" si="39"/>
        <v>0.2713861875721114</v>
      </c>
      <c r="O73" s="203">
        <f t="shared" si="39"/>
        <v>0.24362719065321295</v>
      </c>
      <c r="P73" s="203">
        <f t="shared" si="39"/>
        <v>0.33474096199402614</v>
      </c>
      <c r="Q73" s="203">
        <f t="shared" si="39"/>
        <v>0.3051350549124369</v>
      </c>
      <c r="R73" s="203">
        <f t="shared" si="39"/>
        <v>0.29710393180097994</v>
      </c>
    </row>
    <row r="74" spans="1:18" ht="22.5" hidden="1">
      <c r="A74" s="70" t="s">
        <v>181</v>
      </c>
      <c r="B74" s="276">
        <v>672</v>
      </c>
      <c r="C74" s="276">
        <v>2060</v>
      </c>
      <c r="D74" s="276">
        <v>396</v>
      </c>
      <c r="E74" s="276">
        <v>714</v>
      </c>
      <c r="F74" s="276">
        <v>168</v>
      </c>
      <c r="G74" s="277">
        <v>313</v>
      </c>
      <c r="H74" s="278">
        <v>334</v>
      </c>
      <c r="I74" s="276">
        <v>692</v>
      </c>
      <c r="J74" s="276">
        <v>1612</v>
      </c>
      <c r="K74" s="276">
        <v>4073</v>
      </c>
      <c r="L74" s="276">
        <v>1338</v>
      </c>
      <c r="M74" s="278">
        <v>69</v>
      </c>
      <c r="N74" s="276">
        <v>1232</v>
      </c>
      <c r="O74" s="279">
        <v>783</v>
      </c>
      <c r="P74" s="279">
        <v>258</v>
      </c>
      <c r="Q74" s="280">
        <v>390</v>
      </c>
      <c r="R74" s="204">
        <f>SUM(B74:Q74)</f>
        <v>15104</v>
      </c>
    </row>
    <row r="75" spans="1:18" ht="12.75" hidden="1">
      <c r="A75" s="70" t="s">
        <v>182</v>
      </c>
      <c r="B75" s="276">
        <v>32</v>
      </c>
      <c r="C75" s="276">
        <v>56</v>
      </c>
      <c r="D75" s="276">
        <v>19</v>
      </c>
      <c r="E75" s="276">
        <v>4</v>
      </c>
      <c r="F75" s="276">
        <v>6</v>
      </c>
      <c r="G75" s="277">
        <v>4</v>
      </c>
      <c r="H75" s="278">
        <v>11</v>
      </c>
      <c r="I75" s="276">
        <v>3</v>
      </c>
      <c r="J75" s="276">
        <v>71</v>
      </c>
      <c r="K75" s="276">
        <v>119</v>
      </c>
      <c r="L75" s="276">
        <v>9</v>
      </c>
      <c r="M75" s="278">
        <v>1</v>
      </c>
      <c r="N75" s="276">
        <v>32</v>
      </c>
      <c r="O75" s="279">
        <v>46</v>
      </c>
      <c r="P75" s="279">
        <v>4</v>
      </c>
      <c r="Q75" s="280">
        <v>4</v>
      </c>
      <c r="R75" s="204">
        <f>SUM(B75:Q75)</f>
        <v>421</v>
      </c>
    </row>
    <row r="76" spans="1:18" ht="12.75" hidden="1">
      <c r="A76" s="45" t="s">
        <v>183</v>
      </c>
      <c r="B76" s="204">
        <f aca="true" t="shared" si="40" ref="B76:R76">SUM(B74+B75)</f>
        <v>704</v>
      </c>
      <c r="C76" s="204">
        <f t="shared" si="40"/>
        <v>2116</v>
      </c>
      <c r="D76" s="204">
        <f t="shared" si="40"/>
        <v>415</v>
      </c>
      <c r="E76" s="204">
        <f t="shared" si="40"/>
        <v>718</v>
      </c>
      <c r="F76" s="204">
        <f t="shared" si="40"/>
        <v>174</v>
      </c>
      <c r="G76" s="204">
        <f t="shared" si="40"/>
        <v>317</v>
      </c>
      <c r="H76" s="204">
        <f t="shared" si="40"/>
        <v>345</v>
      </c>
      <c r="I76" s="204">
        <f t="shared" si="40"/>
        <v>695</v>
      </c>
      <c r="J76" s="204">
        <f t="shared" si="40"/>
        <v>1683</v>
      </c>
      <c r="K76" s="204">
        <f t="shared" si="40"/>
        <v>4192</v>
      </c>
      <c r="L76" s="204">
        <f t="shared" si="40"/>
        <v>1347</v>
      </c>
      <c r="M76" s="205">
        <f t="shared" si="40"/>
        <v>70</v>
      </c>
      <c r="N76" s="205">
        <f t="shared" si="40"/>
        <v>1264</v>
      </c>
      <c r="O76" s="205">
        <f t="shared" si="40"/>
        <v>829</v>
      </c>
      <c r="P76" s="205">
        <f t="shared" si="40"/>
        <v>262</v>
      </c>
      <c r="Q76" s="205">
        <f t="shared" si="40"/>
        <v>394</v>
      </c>
      <c r="R76" s="205">
        <f t="shared" si="40"/>
        <v>15525</v>
      </c>
    </row>
    <row r="77" spans="1:18" ht="12.75" hidden="1">
      <c r="A77" s="53" t="s">
        <v>177</v>
      </c>
      <c r="B77" s="202">
        <f aca="true" t="shared" si="41" ref="B77:R77">SUM(B76/B84)</f>
        <v>0.03339024852969076</v>
      </c>
      <c r="C77" s="202">
        <f t="shared" si="41"/>
        <v>0.04916471107600084</v>
      </c>
      <c r="D77" s="202">
        <f t="shared" si="41"/>
        <v>0.03880317905563347</v>
      </c>
      <c r="E77" s="202">
        <f t="shared" si="41"/>
        <v>0.09563132658497603</v>
      </c>
      <c r="F77" s="202">
        <f t="shared" si="41"/>
        <v>0.14380165289256197</v>
      </c>
      <c r="G77" s="202">
        <f t="shared" si="41"/>
        <v>0.05112903225806452</v>
      </c>
      <c r="H77" s="202">
        <f t="shared" si="41"/>
        <v>0.016745134203756736</v>
      </c>
      <c r="I77" s="202">
        <f t="shared" si="41"/>
        <v>0.11240498140061458</v>
      </c>
      <c r="J77" s="202">
        <f t="shared" si="41"/>
        <v>0.06643770724774987</v>
      </c>
      <c r="K77" s="202">
        <f t="shared" si="41"/>
        <v>0.07697392581711347</v>
      </c>
      <c r="L77" s="202">
        <f t="shared" si="41"/>
        <v>0.09379569667850428</v>
      </c>
      <c r="M77" s="203">
        <f t="shared" si="41"/>
        <v>0.0165016501650165</v>
      </c>
      <c r="N77" s="203">
        <f t="shared" si="41"/>
        <v>0.10417010054392616</v>
      </c>
      <c r="O77" s="203">
        <f t="shared" si="41"/>
        <v>0.11006372809346787</v>
      </c>
      <c r="P77" s="203">
        <f t="shared" si="41"/>
        <v>0.02698527139767226</v>
      </c>
      <c r="Q77" s="203">
        <f t="shared" si="41"/>
        <v>0.058474324725437815</v>
      </c>
      <c r="R77" s="203">
        <f t="shared" si="41"/>
        <v>0.06184519778512528</v>
      </c>
    </row>
    <row r="78" spans="1:18" ht="21" customHeight="1" hidden="1">
      <c r="A78" s="70" t="s">
        <v>184</v>
      </c>
      <c r="B78" s="276">
        <v>26</v>
      </c>
      <c r="C78" s="276">
        <v>91</v>
      </c>
      <c r="D78" s="276">
        <v>33</v>
      </c>
      <c r="E78" s="276">
        <v>7</v>
      </c>
      <c r="F78" s="276">
        <v>0</v>
      </c>
      <c r="G78" s="277">
        <v>3</v>
      </c>
      <c r="H78" s="278">
        <v>18</v>
      </c>
      <c r="I78" s="276">
        <v>5</v>
      </c>
      <c r="J78" s="276">
        <v>28</v>
      </c>
      <c r="K78" s="276">
        <v>110</v>
      </c>
      <c r="L78" s="276">
        <v>19</v>
      </c>
      <c r="M78" s="278">
        <v>1</v>
      </c>
      <c r="N78" s="276">
        <v>5</v>
      </c>
      <c r="O78" s="279">
        <v>4</v>
      </c>
      <c r="P78" s="279">
        <v>13</v>
      </c>
      <c r="Q78" s="280">
        <v>2</v>
      </c>
      <c r="R78" s="204">
        <f>SUM(B78:Q78)</f>
        <v>365</v>
      </c>
    </row>
    <row r="79" spans="1:18" ht="22.5" hidden="1">
      <c r="A79" s="70" t="s">
        <v>75</v>
      </c>
      <c r="B79" s="276">
        <v>175</v>
      </c>
      <c r="C79" s="276">
        <v>69</v>
      </c>
      <c r="D79" s="276">
        <v>113</v>
      </c>
      <c r="E79" s="276">
        <v>34</v>
      </c>
      <c r="F79" s="276">
        <v>3</v>
      </c>
      <c r="G79" s="277">
        <v>1</v>
      </c>
      <c r="H79" s="278">
        <v>2</v>
      </c>
      <c r="I79" s="276">
        <v>18</v>
      </c>
      <c r="J79" s="276">
        <v>9</v>
      </c>
      <c r="K79" s="276">
        <v>90</v>
      </c>
      <c r="L79" s="276">
        <v>1</v>
      </c>
      <c r="M79" s="278">
        <v>1</v>
      </c>
      <c r="N79" s="276">
        <v>65</v>
      </c>
      <c r="O79" s="279">
        <v>0</v>
      </c>
      <c r="P79" s="279">
        <v>16</v>
      </c>
      <c r="Q79" s="280">
        <v>1</v>
      </c>
      <c r="R79" s="204">
        <f>SUM(B79:Q79)</f>
        <v>598</v>
      </c>
    </row>
    <row r="80" spans="1:18" ht="12.75" hidden="1">
      <c r="A80" s="69" t="s">
        <v>76</v>
      </c>
      <c r="B80" s="204">
        <f aca="true" t="shared" si="42" ref="B80:R80">SUM(B78+B79)</f>
        <v>201</v>
      </c>
      <c r="C80" s="204">
        <f t="shared" si="42"/>
        <v>160</v>
      </c>
      <c r="D80" s="204">
        <f t="shared" si="42"/>
        <v>146</v>
      </c>
      <c r="E80" s="204">
        <f t="shared" si="42"/>
        <v>41</v>
      </c>
      <c r="F80" s="204">
        <f t="shared" si="42"/>
        <v>3</v>
      </c>
      <c r="G80" s="204">
        <f t="shared" si="42"/>
        <v>4</v>
      </c>
      <c r="H80" s="204">
        <f t="shared" si="42"/>
        <v>20</v>
      </c>
      <c r="I80" s="204">
        <f t="shared" si="42"/>
        <v>23</v>
      </c>
      <c r="J80" s="204">
        <f t="shared" si="42"/>
        <v>37</v>
      </c>
      <c r="K80" s="204">
        <f t="shared" si="42"/>
        <v>200</v>
      </c>
      <c r="L80" s="204">
        <f t="shared" si="42"/>
        <v>20</v>
      </c>
      <c r="M80" s="205">
        <f t="shared" si="42"/>
        <v>2</v>
      </c>
      <c r="N80" s="205">
        <f t="shared" si="42"/>
        <v>70</v>
      </c>
      <c r="O80" s="205">
        <f t="shared" si="42"/>
        <v>4</v>
      </c>
      <c r="P80" s="205">
        <f t="shared" si="42"/>
        <v>29</v>
      </c>
      <c r="Q80" s="205">
        <f t="shared" si="42"/>
        <v>3</v>
      </c>
      <c r="R80" s="205">
        <f t="shared" si="42"/>
        <v>963</v>
      </c>
    </row>
    <row r="81" spans="1:18" ht="12.75" hidden="1">
      <c r="A81" s="59" t="s">
        <v>177</v>
      </c>
      <c r="B81" s="202">
        <f aca="true" t="shared" si="43" ref="B81:R81">SUM(B80/B84)</f>
        <v>0.009533295389869094</v>
      </c>
      <c r="C81" s="202">
        <f t="shared" si="43"/>
        <v>0.0037175584934594206</v>
      </c>
      <c r="D81" s="202">
        <f t="shared" si="43"/>
        <v>0.013651238896680691</v>
      </c>
      <c r="E81" s="202">
        <f t="shared" si="43"/>
        <v>0.005460841768779968</v>
      </c>
      <c r="F81" s="202">
        <f t="shared" si="43"/>
        <v>0.0024793388429752068</v>
      </c>
      <c r="G81" s="202">
        <f t="shared" si="43"/>
        <v>0.0006451612903225806</v>
      </c>
      <c r="H81" s="202">
        <f t="shared" si="43"/>
        <v>0.0009707324176090861</v>
      </c>
      <c r="I81" s="202">
        <f t="shared" si="43"/>
        <v>0.0037198770823224972</v>
      </c>
      <c r="J81" s="202">
        <f t="shared" si="43"/>
        <v>0.00146060318964156</v>
      </c>
      <c r="K81" s="202">
        <f t="shared" si="43"/>
        <v>0.003672420124862284</v>
      </c>
      <c r="L81" s="202">
        <f t="shared" si="43"/>
        <v>0.0013926606782257503</v>
      </c>
      <c r="M81" s="202">
        <f t="shared" si="43"/>
        <v>0.0004714757190004715</v>
      </c>
      <c r="N81" s="202">
        <f t="shared" si="43"/>
        <v>0.005768913795945278</v>
      </c>
      <c r="O81" s="202">
        <f t="shared" si="43"/>
        <v>0.0005310674455655868</v>
      </c>
      <c r="P81" s="202">
        <f t="shared" si="43"/>
        <v>0.002986919353177464</v>
      </c>
      <c r="Q81" s="202">
        <f t="shared" si="43"/>
        <v>0.0004452359750667854</v>
      </c>
      <c r="R81" s="202">
        <f t="shared" si="43"/>
        <v>0.003836194877106322</v>
      </c>
    </row>
    <row r="82" spans="1:18" ht="33.75" hidden="1">
      <c r="A82" s="45" t="s">
        <v>77</v>
      </c>
      <c r="B82" s="204">
        <f aca="true" t="shared" si="44" ref="B82:G82">SUM(B68+B70+B76+B80)</f>
        <v>7515</v>
      </c>
      <c r="C82" s="204">
        <f t="shared" si="44"/>
        <v>13054</v>
      </c>
      <c r="D82" s="204">
        <f t="shared" si="44"/>
        <v>5783</v>
      </c>
      <c r="E82" s="204">
        <f t="shared" si="44"/>
        <v>3020</v>
      </c>
      <c r="F82" s="204">
        <f t="shared" si="44"/>
        <v>653</v>
      </c>
      <c r="G82" s="204">
        <f t="shared" si="44"/>
        <v>3180</v>
      </c>
      <c r="H82" s="204">
        <f aca="true" t="shared" si="45" ref="H82:R82">SUM(H68+H70+H76+H80)</f>
        <v>6450</v>
      </c>
      <c r="I82" s="204">
        <f t="shared" si="45"/>
        <v>2271</v>
      </c>
      <c r="J82" s="204">
        <f t="shared" si="45"/>
        <v>8526</v>
      </c>
      <c r="K82" s="204">
        <f t="shared" si="45"/>
        <v>21317</v>
      </c>
      <c r="L82" s="204">
        <f t="shared" si="45"/>
        <v>5102</v>
      </c>
      <c r="M82" s="205">
        <f t="shared" si="45"/>
        <v>910</v>
      </c>
      <c r="N82" s="205">
        <f t="shared" si="45"/>
        <v>4627</v>
      </c>
      <c r="O82" s="205">
        <f t="shared" si="45"/>
        <v>2668</v>
      </c>
      <c r="P82" s="205">
        <f t="shared" si="45"/>
        <v>3541</v>
      </c>
      <c r="Q82" s="205">
        <f t="shared" si="45"/>
        <v>2453</v>
      </c>
      <c r="R82" s="205">
        <f t="shared" si="45"/>
        <v>91070</v>
      </c>
    </row>
    <row r="83" spans="1:18" ht="12.75" hidden="1">
      <c r="A83" s="53" t="s">
        <v>177</v>
      </c>
      <c r="B83" s="202">
        <f aca="true" t="shared" si="46" ref="B83:R83">SUM(B82/B84)</f>
        <v>0.3564314171883893</v>
      </c>
      <c r="C83" s="202">
        <f t="shared" si="46"/>
        <v>0.30330630358512045</v>
      </c>
      <c r="D83" s="202">
        <f t="shared" si="46"/>
        <v>0.5407199625993455</v>
      </c>
      <c r="E83" s="202">
        <f t="shared" si="46"/>
        <v>0.40223761321257323</v>
      </c>
      <c r="F83" s="202">
        <f t="shared" si="46"/>
        <v>0.5396694214876033</v>
      </c>
      <c r="G83" s="202">
        <f t="shared" si="46"/>
        <v>0.5129032258064516</v>
      </c>
      <c r="H83" s="202">
        <f t="shared" si="46"/>
        <v>0.3130612046789302</v>
      </c>
      <c r="I83" s="202">
        <f t="shared" si="46"/>
        <v>0.3672974284327996</v>
      </c>
      <c r="J83" s="202">
        <f t="shared" si="46"/>
        <v>0.3365703458076741</v>
      </c>
      <c r="K83" s="202">
        <f t="shared" si="46"/>
        <v>0.39142489900844657</v>
      </c>
      <c r="L83" s="202">
        <f t="shared" si="46"/>
        <v>0.3552677390153889</v>
      </c>
      <c r="M83" s="203">
        <f t="shared" si="46"/>
        <v>0.2145214521452145</v>
      </c>
      <c r="N83" s="203">
        <f t="shared" si="46"/>
        <v>0.3813252019119829</v>
      </c>
      <c r="O83" s="203">
        <f t="shared" si="46"/>
        <v>0.35422198619224643</v>
      </c>
      <c r="P83" s="203">
        <f t="shared" si="46"/>
        <v>0.36471315274487587</v>
      </c>
      <c r="Q83" s="203">
        <f t="shared" si="46"/>
        <v>0.3640546156129415</v>
      </c>
      <c r="R83" s="203">
        <f t="shared" si="46"/>
        <v>0.36278532446321154</v>
      </c>
    </row>
    <row r="84" spans="1:18" ht="33.75" hidden="1">
      <c r="A84" s="60" t="s">
        <v>78</v>
      </c>
      <c r="B84" s="205">
        <f aca="true" t="shared" si="47" ref="B84:G84">SUM(B61+B63+B68+B70+B74+B75+B78+B79)</f>
        <v>21084</v>
      </c>
      <c r="C84" s="205">
        <f t="shared" si="47"/>
        <v>43039</v>
      </c>
      <c r="D84" s="205">
        <f t="shared" si="47"/>
        <v>10695</v>
      </c>
      <c r="E84" s="205">
        <f t="shared" si="47"/>
        <v>7508</v>
      </c>
      <c r="F84" s="205">
        <f t="shared" si="47"/>
        <v>1210</v>
      </c>
      <c r="G84" s="205">
        <f t="shared" si="47"/>
        <v>6200</v>
      </c>
      <c r="H84" s="205">
        <f aca="true" t="shared" si="48" ref="H84:R84">SUM(H61+H63+H68+H70+H74+H75+H78+H79)</f>
        <v>20603</v>
      </c>
      <c r="I84" s="205">
        <f t="shared" si="48"/>
        <v>6183</v>
      </c>
      <c r="J84" s="205">
        <f t="shared" si="48"/>
        <v>25332</v>
      </c>
      <c r="K84" s="205">
        <f t="shared" si="48"/>
        <v>54460</v>
      </c>
      <c r="L84" s="205">
        <f t="shared" si="48"/>
        <v>14361</v>
      </c>
      <c r="M84" s="205">
        <f t="shared" si="48"/>
        <v>4242</v>
      </c>
      <c r="N84" s="205">
        <f t="shared" si="48"/>
        <v>12134</v>
      </c>
      <c r="O84" s="205">
        <f t="shared" si="48"/>
        <v>7532</v>
      </c>
      <c r="P84" s="205">
        <f t="shared" si="48"/>
        <v>9709</v>
      </c>
      <c r="Q84" s="205">
        <f t="shared" si="48"/>
        <v>6738</v>
      </c>
      <c r="R84" s="205">
        <f t="shared" si="48"/>
        <v>251030</v>
      </c>
    </row>
    <row r="85" ht="3" customHeight="1" hidden="1"/>
    <row r="86" ht="12.75" hidden="1">
      <c r="A86" t="s">
        <v>277</v>
      </c>
    </row>
    <row r="87" ht="0.75" customHeight="1" hidden="1"/>
    <row r="88" ht="0.75" customHeight="1"/>
    <row r="89" spans="1:12" ht="18" hidden="1">
      <c r="A89" s="35" t="s">
        <v>309</v>
      </c>
      <c r="I89" s="36"/>
      <c r="J89" s="36"/>
      <c r="K89" s="36"/>
      <c r="L89" s="37"/>
    </row>
    <row r="90" spans="1:18" ht="12.75" hidden="1">
      <c r="A90" s="38" t="s">
        <v>190</v>
      </c>
      <c r="B90" s="39" t="s">
        <v>59</v>
      </c>
      <c r="C90" s="40" t="s">
        <v>318</v>
      </c>
      <c r="D90" s="40" t="s">
        <v>319</v>
      </c>
      <c r="E90" s="40" t="s">
        <v>60</v>
      </c>
      <c r="F90" s="40" t="s">
        <v>321</v>
      </c>
      <c r="G90" s="40" t="s">
        <v>61</v>
      </c>
      <c r="H90" s="41" t="s">
        <v>323</v>
      </c>
      <c r="I90" s="41" t="s">
        <v>160</v>
      </c>
      <c r="J90" s="41" t="s">
        <v>82</v>
      </c>
      <c r="K90" s="41" t="s">
        <v>161</v>
      </c>
      <c r="L90" s="41" t="s">
        <v>162</v>
      </c>
      <c r="M90" s="137" t="s">
        <v>290</v>
      </c>
      <c r="N90" s="41" t="s">
        <v>81</v>
      </c>
      <c r="O90" s="41" t="s">
        <v>83</v>
      </c>
      <c r="P90" s="41" t="s">
        <v>291</v>
      </c>
      <c r="Q90" s="41" t="s">
        <v>292</v>
      </c>
      <c r="R90" s="41" t="s">
        <v>175</v>
      </c>
    </row>
    <row r="91" spans="1:18" ht="22.5" hidden="1">
      <c r="A91" s="45" t="s">
        <v>176</v>
      </c>
      <c r="B91" s="276">
        <v>12044</v>
      </c>
      <c r="C91" s="276">
        <v>25352</v>
      </c>
      <c r="D91" s="276">
        <v>3446</v>
      </c>
      <c r="E91" s="276">
        <v>3730</v>
      </c>
      <c r="F91" s="276">
        <v>501</v>
      </c>
      <c r="G91" s="277">
        <v>2415</v>
      </c>
      <c r="H91" s="278">
        <v>12710</v>
      </c>
      <c r="I91" s="276">
        <v>3425</v>
      </c>
      <c r="J91" s="276">
        <v>14872</v>
      </c>
      <c r="K91" s="276">
        <v>29042</v>
      </c>
      <c r="L91" s="276">
        <v>8323</v>
      </c>
      <c r="M91" s="278">
        <v>2958</v>
      </c>
      <c r="N91" s="276">
        <v>6343</v>
      </c>
      <c r="O91" s="279">
        <v>3985</v>
      </c>
      <c r="P91" s="279">
        <v>4992</v>
      </c>
      <c r="Q91" s="280">
        <v>3732</v>
      </c>
      <c r="R91" s="204">
        <f>SUM(B91:Q91)</f>
        <v>137870</v>
      </c>
    </row>
    <row r="92" spans="1:18" ht="12.75" hidden="1">
      <c r="A92" s="52" t="s">
        <v>177</v>
      </c>
      <c r="B92" s="202">
        <f aca="true" t="shared" si="49" ref="B92:R92">SUM(B91/B114)</f>
        <v>0.5779547962954077</v>
      </c>
      <c r="C92" s="202">
        <f t="shared" si="49"/>
        <v>0.629628709797591</v>
      </c>
      <c r="D92" s="202">
        <f t="shared" si="49"/>
        <v>0.3347906344117361</v>
      </c>
      <c r="E92" s="202">
        <f t="shared" si="49"/>
        <v>0.5188482403672278</v>
      </c>
      <c r="F92" s="202">
        <f t="shared" si="49"/>
        <v>0.35431400282885434</v>
      </c>
      <c r="G92" s="202">
        <f t="shared" si="49"/>
        <v>0.4224982505248425</v>
      </c>
      <c r="H92" s="202">
        <f t="shared" si="49"/>
        <v>0.6323697696402806</v>
      </c>
      <c r="I92" s="202">
        <f t="shared" si="49"/>
        <v>0.5619360131255127</v>
      </c>
      <c r="J92" s="202">
        <f t="shared" si="49"/>
        <v>0.5986153598454356</v>
      </c>
      <c r="K92" s="202">
        <f t="shared" si="49"/>
        <v>0.5458099193745419</v>
      </c>
      <c r="L92" s="202">
        <f t="shared" si="49"/>
        <v>0.6022431259044863</v>
      </c>
      <c r="M92" s="203">
        <f t="shared" si="49"/>
        <v>0.723935389133627</v>
      </c>
      <c r="N92" s="203">
        <f t="shared" si="49"/>
        <v>0.5262153641944582</v>
      </c>
      <c r="O92" s="203">
        <f t="shared" si="49"/>
        <v>0.5561758548499651</v>
      </c>
      <c r="P92" s="203">
        <f t="shared" si="49"/>
        <v>0.518918918918919</v>
      </c>
      <c r="Q92" s="203">
        <f t="shared" si="49"/>
        <v>0.5380622837370242</v>
      </c>
      <c r="R92" s="203">
        <f t="shared" si="49"/>
        <v>0.5658665922411387</v>
      </c>
    </row>
    <row r="93" spans="1:18" ht="22.5" hidden="1">
      <c r="A93" s="45" t="s">
        <v>178</v>
      </c>
      <c r="B93" s="276">
        <v>1375</v>
      </c>
      <c r="C93" s="276">
        <v>2099</v>
      </c>
      <c r="D93" s="276">
        <v>806</v>
      </c>
      <c r="E93" s="276">
        <v>424</v>
      </c>
      <c r="F93" s="276">
        <v>95</v>
      </c>
      <c r="G93" s="277">
        <v>347</v>
      </c>
      <c r="H93" s="278">
        <v>908</v>
      </c>
      <c r="I93" s="276">
        <v>350</v>
      </c>
      <c r="J93" s="276">
        <v>1575</v>
      </c>
      <c r="K93" s="276">
        <v>2129</v>
      </c>
      <c r="L93" s="276">
        <v>616</v>
      </c>
      <c r="M93" s="278">
        <v>176</v>
      </c>
      <c r="N93" s="276">
        <v>907</v>
      </c>
      <c r="O93" s="279">
        <v>380</v>
      </c>
      <c r="P93" s="279">
        <v>864</v>
      </c>
      <c r="Q93" s="280">
        <v>541</v>
      </c>
      <c r="R93" s="204">
        <f>SUM(B93:Q93)</f>
        <v>13592</v>
      </c>
    </row>
    <row r="94" spans="1:18" ht="12.75" hidden="1">
      <c r="A94" s="59" t="s">
        <v>177</v>
      </c>
      <c r="B94" s="202">
        <f aca="true" t="shared" si="50" ref="B94:R94">SUM(B93/B114)</f>
        <v>0.0659820528816162</v>
      </c>
      <c r="C94" s="202">
        <f t="shared" si="50"/>
        <v>0.052129641127530116</v>
      </c>
      <c r="D94" s="202">
        <f t="shared" si="50"/>
        <v>0.07830564461284369</v>
      </c>
      <c r="E94" s="202">
        <f t="shared" si="50"/>
        <v>0.058978995687856445</v>
      </c>
      <c r="F94" s="202">
        <f t="shared" si="50"/>
        <v>0.06718528995756719</v>
      </c>
      <c r="G94" s="202">
        <f t="shared" si="50"/>
        <v>0.06070678796361092</v>
      </c>
      <c r="H94" s="202">
        <f t="shared" si="50"/>
        <v>0.04517637693417583</v>
      </c>
      <c r="I94" s="202">
        <f t="shared" si="50"/>
        <v>0.05742411812961444</v>
      </c>
      <c r="J94" s="202">
        <f t="shared" si="50"/>
        <v>0.0633955884720657</v>
      </c>
      <c r="K94" s="202">
        <f t="shared" si="50"/>
        <v>0.04001202804036911</v>
      </c>
      <c r="L94" s="202">
        <f t="shared" si="50"/>
        <v>0.04457308248914617</v>
      </c>
      <c r="M94" s="203">
        <f t="shared" si="50"/>
        <v>0.043073910915320604</v>
      </c>
      <c r="N94" s="203">
        <f t="shared" si="50"/>
        <v>0.07524473203915713</v>
      </c>
      <c r="O94" s="203">
        <f t="shared" si="50"/>
        <v>0.05303558967201675</v>
      </c>
      <c r="P94" s="203">
        <f t="shared" si="50"/>
        <v>0.08981288981288982</v>
      </c>
      <c r="Q94" s="203">
        <f t="shared" si="50"/>
        <v>0.07799884659746252</v>
      </c>
      <c r="R94" s="203">
        <f t="shared" si="50"/>
        <v>0.055786311175321374</v>
      </c>
    </row>
    <row r="95" spans="1:18" ht="33.75" hidden="1">
      <c r="A95" s="60" t="s">
        <v>179</v>
      </c>
      <c r="B95" s="204">
        <f aca="true" t="shared" si="51" ref="B95:O95">SUM(B91+B93)</f>
        <v>13419</v>
      </c>
      <c r="C95" s="204">
        <f t="shared" si="51"/>
        <v>27451</v>
      </c>
      <c r="D95" s="204">
        <f t="shared" si="51"/>
        <v>4252</v>
      </c>
      <c r="E95" s="204">
        <f t="shared" si="51"/>
        <v>4154</v>
      </c>
      <c r="F95" s="204">
        <f t="shared" si="51"/>
        <v>596</v>
      </c>
      <c r="G95" s="204">
        <f t="shared" si="51"/>
        <v>2762</v>
      </c>
      <c r="H95" s="204">
        <f t="shared" si="51"/>
        <v>13618</v>
      </c>
      <c r="I95" s="204">
        <f t="shared" si="51"/>
        <v>3775</v>
      </c>
      <c r="J95" s="204">
        <f t="shared" si="51"/>
        <v>16447</v>
      </c>
      <c r="K95" s="204">
        <f t="shared" si="51"/>
        <v>31171</v>
      </c>
      <c r="L95" s="204">
        <f t="shared" si="51"/>
        <v>8939</v>
      </c>
      <c r="M95" s="205">
        <f t="shared" si="51"/>
        <v>3134</v>
      </c>
      <c r="N95" s="205">
        <f t="shared" si="51"/>
        <v>7250</v>
      </c>
      <c r="O95" s="205">
        <f t="shared" si="51"/>
        <v>4365</v>
      </c>
      <c r="P95" s="205">
        <f>SUM(P91+P93)</f>
        <v>5856</v>
      </c>
      <c r="Q95" s="205">
        <f>SUM(Q91+Q93)</f>
        <v>4273</v>
      </c>
      <c r="R95" s="205">
        <f>SUM(R91+R93)</f>
        <v>151462</v>
      </c>
    </row>
    <row r="96" spans="1:18" ht="12.75" hidden="1">
      <c r="A96" s="59" t="s">
        <v>177</v>
      </c>
      <c r="B96" s="202">
        <f aca="true" t="shared" si="52" ref="B96:R96">SUM(B95/B114)</f>
        <v>0.6439368491770239</v>
      </c>
      <c r="C96" s="202">
        <f t="shared" si="52"/>
        <v>0.681758350925121</v>
      </c>
      <c r="D96" s="202">
        <f t="shared" si="52"/>
        <v>0.4130962790245798</v>
      </c>
      <c r="E96" s="202">
        <f t="shared" si="52"/>
        <v>0.5778272360550841</v>
      </c>
      <c r="F96" s="202">
        <f t="shared" si="52"/>
        <v>0.4214992927864215</v>
      </c>
      <c r="G96" s="202">
        <f t="shared" si="52"/>
        <v>0.4832050384884535</v>
      </c>
      <c r="H96" s="202">
        <f t="shared" si="52"/>
        <v>0.6775461465744564</v>
      </c>
      <c r="I96" s="202">
        <f t="shared" si="52"/>
        <v>0.6193601312551271</v>
      </c>
      <c r="J96" s="202">
        <f t="shared" si="52"/>
        <v>0.6620109483175012</v>
      </c>
      <c r="K96" s="202">
        <f t="shared" si="52"/>
        <v>0.585821947414911</v>
      </c>
      <c r="L96" s="202">
        <f t="shared" si="52"/>
        <v>0.6468162083936324</v>
      </c>
      <c r="M96" s="203">
        <f t="shared" si="52"/>
        <v>0.7670093000489476</v>
      </c>
      <c r="N96" s="203">
        <f t="shared" si="52"/>
        <v>0.6014600962336154</v>
      </c>
      <c r="O96" s="203">
        <f t="shared" si="52"/>
        <v>0.6092114445219818</v>
      </c>
      <c r="P96" s="203">
        <f t="shared" si="52"/>
        <v>0.6087318087318088</v>
      </c>
      <c r="Q96" s="203">
        <f t="shared" si="52"/>
        <v>0.6160611303344867</v>
      </c>
      <c r="R96" s="203">
        <f t="shared" si="52"/>
        <v>0.6216529034164601</v>
      </c>
    </row>
    <row r="97" spans="1:18" ht="12.75" hidden="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58"/>
      <c r="N97" s="66"/>
      <c r="O97" s="66"/>
      <c r="P97" s="66"/>
      <c r="Q97" s="66"/>
      <c r="R97" s="61"/>
    </row>
    <row r="98" spans="1:18" ht="22.5" hidden="1">
      <c r="A98" s="45" t="s">
        <v>79</v>
      </c>
      <c r="B98" s="276">
        <v>5167</v>
      </c>
      <c r="C98" s="276">
        <v>8005</v>
      </c>
      <c r="D98" s="276">
        <v>4378</v>
      </c>
      <c r="E98" s="276">
        <v>2051</v>
      </c>
      <c r="F98" s="276">
        <v>174</v>
      </c>
      <c r="G98" s="277">
        <v>1881</v>
      </c>
      <c r="H98" s="278">
        <v>4754</v>
      </c>
      <c r="I98" s="276">
        <v>1421</v>
      </c>
      <c r="J98" s="276">
        <v>5798</v>
      </c>
      <c r="K98" s="276">
        <v>14760</v>
      </c>
      <c r="L98" s="276">
        <v>2761</v>
      </c>
      <c r="M98" s="278">
        <v>692</v>
      </c>
      <c r="N98" s="276">
        <v>3295</v>
      </c>
      <c r="O98" s="279">
        <v>1842</v>
      </c>
      <c r="P98" s="279">
        <v>2639</v>
      </c>
      <c r="Q98" s="280">
        <v>2049</v>
      </c>
      <c r="R98" s="204">
        <f>SUM(B98:Q98)</f>
        <v>61667</v>
      </c>
    </row>
    <row r="99" spans="1:18" ht="12.75" hidden="1">
      <c r="A99" s="52" t="s">
        <v>177</v>
      </c>
      <c r="B99" s="202">
        <f aca="true" t="shared" si="53" ref="B99:R99">SUM(B98/B114)</f>
        <v>0.24794855799222612</v>
      </c>
      <c r="C99" s="202">
        <f t="shared" si="53"/>
        <v>0.198807897677884</v>
      </c>
      <c r="D99" s="202">
        <f t="shared" si="53"/>
        <v>0.4253376080831633</v>
      </c>
      <c r="E99" s="202">
        <f t="shared" si="53"/>
        <v>0.28529698149951316</v>
      </c>
      <c r="F99" s="202">
        <f t="shared" si="53"/>
        <v>0.12305516265912306</v>
      </c>
      <c r="G99" s="202">
        <f t="shared" si="53"/>
        <v>0.32907627711686493</v>
      </c>
      <c r="H99" s="202">
        <f t="shared" si="53"/>
        <v>0.23652918055624658</v>
      </c>
      <c r="I99" s="202">
        <f t="shared" si="53"/>
        <v>0.23314191960623462</v>
      </c>
      <c r="J99" s="202">
        <f t="shared" si="53"/>
        <v>0.23337626791176944</v>
      </c>
      <c r="K99" s="202">
        <f t="shared" si="53"/>
        <v>0.27739668101261067</v>
      </c>
      <c r="L99" s="202">
        <f t="shared" si="53"/>
        <v>0.19978292329956585</v>
      </c>
      <c r="M99" s="203">
        <f t="shared" si="53"/>
        <v>0.1693587860988742</v>
      </c>
      <c r="N99" s="203">
        <f t="shared" si="53"/>
        <v>0.273353243736519</v>
      </c>
      <c r="O99" s="203">
        <f t="shared" si="53"/>
        <v>0.2570830425680391</v>
      </c>
      <c r="P99" s="203">
        <f t="shared" si="53"/>
        <v>0.2743243243243243</v>
      </c>
      <c r="Q99" s="203">
        <f t="shared" si="53"/>
        <v>0.2954152249134948</v>
      </c>
      <c r="R99" s="203">
        <f t="shared" si="53"/>
        <v>0.253102887819934</v>
      </c>
    </row>
    <row r="100" spans="1:18" ht="22.5" hidden="1">
      <c r="A100" s="45" t="s">
        <v>180</v>
      </c>
      <c r="B100" s="276">
        <v>1499</v>
      </c>
      <c r="C100" s="276">
        <v>2933</v>
      </c>
      <c r="D100" s="276">
        <v>1161</v>
      </c>
      <c r="E100" s="276">
        <v>231</v>
      </c>
      <c r="F100" s="276">
        <v>463</v>
      </c>
      <c r="G100" s="277">
        <v>805</v>
      </c>
      <c r="H100" s="278">
        <v>1358</v>
      </c>
      <c r="I100" s="276">
        <v>227</v>
      </c>
      <c r="J100" s="276">
        <v>1052</v>
      </c>
      <c r="K100" s="276">
        <v>3233</v>
      </c>
      <c r="L100" s="276">
        <v>912</v>
      </c>
      <c r="M100" s="278">
        <v>186</v>
      </c>
      <c r="N100" s="276">
        <v>235</v>
      </c>
      <c r="O100" s="279">
        <v>134</v>
      </c>
      <c r="P100" s="279">
        <v>848</v>
      </c>
      <c r="Q100" s="280">
        <v>208</v>
      </c>
      <c r="R100" s="204">
        <f>SUM(B100:Q100)</f>
        <v>15485</v>
      </c>
    </row>
    <row r="101" spans="1:18" ht="12.75" hidden="1">
      <c r="A101" s="69" t="s">
        <v>177</v>
      </c>
      <c r="B101" s="202">
        <f aca="true" t="shared" si="54" ref="B101:R101">SUM(B100/B114)</f>
        <v>0.07193243437784923</v>
      </c>
      <c r="C101" s="202">
        <f t="shared" si="54"/>
        <v>0.07284241897429529</v>
      </c>
      <c r="D101" s="202">
        <f t="shared" si="54"/>
        <v>0.11279510346837657</v>
      </c>
      <c r="E101" s="202">
        <f t="shared" si="54"/>
        <v>0.03213242453748783</v>
      </c>
      <c r="F101" s="202">
        <f t="shared" si="54"/>
        <v>0.3274398868458274</v>
      </c>
      <c r="G101" s="202">
        <f t="shared" si="54"/>
        <v>0.1408327501749475</v>
      </c>
      <c r="H101" s="202">
        <f t="shared" si="54"/>
        <v>0.06756555052490174</v>
      </c>
      <c r="I101" s="202">
        <f t="shared" si="54"/>
        <v>0.037243642329778504</v>
      </c>
      <c r="J101" s="202">
        <f t="shared" si="54"/>
        <v>0.0423442279826115</v>
      </c>
      <c r="K101" s="202">
        <f t="shared" si="54"/>
        <v>0.0607603976770847</v>
      </c>
      <c r="L101" s="202">
        <f t="shared" si="54"/>
        <v>0.06599131693198264</v>
      </c>
      <c r="M101" s="203">
        <f t="shared" si="54"/>
        <v>0.04552129221732746</v>
      </c>
      <c r="N101" s="203">
        <f t="shared" si="54"/>
        <v>0.0194956031192965</v>
      </c>
      <c r="O101" s="203">
        <f t="shared" si="54"/>
        <v>0.01870202372644801</v>
      </c>
      <c r="P101" s="203">
        <f t="shared" si="54"/>
        <v>0.08814968814968815</v>
      </c>
      <c r="Q101" s="203">
        <f t="shared" si="54"/>
        <v>0.029988465974625143</v>
      </c>
      <c r="R101" s="203">
        <f t="shared" si="54"/>
        <v>0.06355584377206087</v>
      </c>
    </row>
    <row r="102" spans="1:18" ht="12.75" hidden="1">
      <c r="A102" s="69" t="s">
        <v>80</v>
      </c>
      <c r="B102" s="204">
        <f aca="true" t="shared" si="55" ref="B102:R102">SUM(B98+B100)</f>
        <v>6666</v>
      </c>
      <c r="C102" s="204">
        <f t="shared" si="55"/>
        <v>10938</v>
      </c>
      <c r="D102" s="204">
        <f t="shared" si="55"/>
        <v>5539</v>
      </c>
      <c r="E102" s="204">
        <f t="shared" si="55"/>
        <v>2282</v>
      </c>
      <c r="F102" s="204">
        <f t="shared" si="55"/>
        <v>637</v>
      </c>
      <c r="G102" s="204">
        <f t="shared" si="55"/>
        <v>2686</v>
      </c>
      <c r="H102" s="204">
        <f t="shared" si="55"/>
        <v>6112</v>
      </c>
      <c r="I102" s="204">
        <f t="shared" si="55"/>
        <v>1648</v>
      </c>
      <c r="J102" s="204">
        <f t="shared" si="55"/>
        <v>6850</v>
      </c>
      <c r="K102" s="204">
        <f t="shared" si="55"/>
        <v>17993</v>
      </c>
      <c r="L102" s="204">
        <f t="shared" si="55"/>
        <v>3673</v>
      </c>
      <c r="M102" s="205">
        <f t="shared" si="55"/>
        <v>878</v>
      </c>
      <c r="N102" s="205">
        <f t="shared" si="55"/>
        <v>3530</v>
      </c>
      <c r="O102" s="205">
        <f t="shared" si="55"/>
        <v>1976</v>
      </c>
      <c r="P102" s="205">
        <f t="shared" si="55"/>
        <v>3487</v>
      </c>
      <c r="Q102" s="205">
        <f t="shared" si="55"/>
        <v>2257</v>
      </c>
      <c r="R102" s="205">
        <f t="shared" si="55"/>
        <v>77152</v>
      </c>
    </row>
    <row r="103" spans="1:18" ht="12.75" hidden="1">
      <c r="A103" s="69" t="s">
        <v>177</v>
      </c>
      <c r="B103" s="202">
        <f aca="true" t="shared" si="56" ref="B103:R103">SUM(B102/B114)</f>
        <v>0.31988099237007533</v>
      </c>
      <c r="C103" s="202">
        <f t="shared" si="56"/>
        <v>0.2716503166521793</v>
      </c>
      <c r="D103" s="202">
        <f t="shared" si="56"/>
        <v>0.5381327115515399</v>
      </c>
      <c r="E103" s="202">
        <f t="shared" si="56"/>
        <v>0.317429406037001</v>
      </c>
      <c r="F103" s="202">
        <f t="shared" si="56"/>
        <v>0.4504950495049505</v>
      </c>
      <c r="G103" s="202">
        <f t="shared" si="56"/>
        <v>0.46990902729181244</v>
      </c>
      <c r="H103" s="202">
        <f t="shared" si="56"/>
        <v>0.3040947310811483</v>
      </c>
      <c r="I103" s="202">
        <f t="shared" si="56"/>
        <v>0.27038556193601315</v>
      </c>
      <c r="J103" s="202">
        <f t="shared" si="56"/>
        <v>0.2757204958943809</v>
      </c>
      <c r="K103" s="202">
        <f t="shared" si="56"/>
        <v>0.33815707868969536</v>
      </c>
      <c r="L103" s="202">
        <f t="shared" si="56"/>
        <v>0.2657742402315485</v>
      </c>
      <c r="M103" s="203">
        <f t="shared" si="56"/>
        <v>0.21488007831620168</v>
      </c>
      <c r="N103" s="203">
        <f t="shared" si="56"/>
        <v>0.29284884685581547</v>
      </c>
      <c r="O103" s="203">
        <f t="shared" si="56"/>
        <v>0.27578506629448707</v>
      </c>
      <c r="P103" s="203">
        <f t="shared" si="56"/>
        <v>0.36247401247401245</v>
      </c>
      <c r="Q103" s="203">
        <f t="shared" si="56"/>
        <v>0.32540369088811993</v>
      </c>
      <c r="R103" s="203">
        <f t="shared" si="56"/>
        <v>0.31665873159199487</v>
      </c>
    </row>
    <row r="104" spans="1:18" ht="22.5" hidden="1">
      <c r="A104" s="70" t="s">
        <v>181</v>
      </c>
      <c r="B104" s="276">
        <v>650</v>
      </c>
      <c r="C104" s="276">
        <v>1713</v>
      </c>
      <c r="D104" s="276">
        <v>328</v>
      </c>
      <c r="E104" s="276">
        <v>726</v>
      </c>
      <c r="F104" s="276">
        <v>174</v>
      </c>
      <c r="G104" s="277">
        <v>259</v>
      </c>
      <c r="H104" s="278">
        <v>341</v>
      </c>
      <c r="I104" s="276">
        <v>613</v>
      </c>
      <c r="J104" s="276">
        <v>1460</v>
      </c>
      <c r="K104" s="276">
        <v>3798</v>
      </c>
      <c r="L104" s="276">
        <v>1183</v>
      </c>
      <c r="M104" s="278">
        <v>67</v>
      </c>
      <c r="N104" s="276">
        <v>1164</v>
      </c>
      <c r="O104" s="279">
        <v>788</v>
      </c>
      <c r="P104" s="279">
        <v>263</v>
      </c>
      <c r="Q104" s="280">
        <v>391</v>
      </c>
      <c r="R104" s="204">
        <f>SUM(B104:Q104)</f>
        <v>13918</v>
      </c>
    </row>
    <row r="105" spans="1:18" ht="12.75" hidden="1">
      <c r="A105" s="70" t="s">
        <v>182</v>
      </c>
      <c r="B105" s="276">
        <v>33</v>
      </c>
      <c r="C105" s="276">
        <v>22</v>
      </c>
      <c r="D105" s="276">
        <v>29</v>
      </c>
      <c r="E105" s="276">
        <v>6</v>
      </c>
      <c r="F105" s="276">
        <v>7</v>
      </c>
      <c r="G105" s="277">
        <v>8</v>
      </c>
      <c r="H105" s="278">
        <v>8</v>
      </c>
      <c r="I105" s="276">
        <v>3</v>
      </c>
      <c r="J105" s="276">
        <v>56</v>
      </c>
      <c r="K105" s="276">
        <v>76</v>
      </c>
      <c r="L105" s="276">
        <v>14</v>
      </c>
      <c r="M105" s="278">
        <v>3</v>
      </c>
      <c r="N105" s="276">
        <v>33</v>
      </c>
      <c r="O105" s="279">
        <v>31</v>
      </c>
      <c r="P105" s="279">
        <v>4</v>
      </c>
      <c r="Q105" s="280">
        <v>6</v>
      </c>
      <c r="R105" s="204">
        <f>SUM(B105:Q105)</f>
        <v>339</v>
      </c>
    </row>
    <row r="106" spans="1:18" ht="12.75" hidden="1">
      <c r="A106" s="45" t="s">
        <v>183</v>
      </c>
      <c r="B106" s="204">
        <f aca="true" t="shared" si="57" ref="B106:R106">SUM(B104+B105)</f>
        <v>683</v>
      </c>
      <c r="C106" s="204">
        <f t="shared" si="57"/>
        <v>1735</v>
      </c>
      <c r="D106" s="204">
        <f t="shared" si="57"/>
        <v>357</v>
      </c>
      <c r="E106" s="204">
        <f t="shared" si="57"/>
        <v>732</v>
      </c>
      <c r="F106" s="204">
        <f t="shared" si="57"/>
        <v>181</v>
      </c>
      <c r="G106" s="204">
        <f t="shared" si="57"/>
        <v>267</v>
      </c>
      <c r="H106" s="204">
        <f t="shared" si="57"/>
        <v>349</v>
      </c>
      <c r="I106" s="204">
        <f t="shared" si="57"/>
        <v>616</v>
      </c>
      <c r="J106" s="204">
        <f t="shared" si="57"/>
        <v>1516</v>
      </c>
      <c r="K106" s="204">
        <f t="shared" si="57"/>
        <v>3874</v>
      </c>
      <c r="L106" s="204">
        <f t="shared" si="57"/>
        <v>1197</v>
      </c>
      <c r="M106" s="205">
        <f t="shared" si="57"/>
        <v>70</v>
      </c>
      <c r="N106" s="205">
        <f t="shared" si="57"/>
        <v>1197</v>
      </c>
      <c r="O106" s="205">
        <f t="shared" si="57"/>
        <v>819</v>
      </c>
      <c r="P106" s="205">
        <f t="shared" si="57"/>
        <v>267</v>
      </c>
      <c r="Q106" s="205">
        <f t="shared" si="57"/>
        <v>397</v>
      </c>
      <c r="R106" s="205">
        <f t="shared" si="57"/>
        <v>14257</v>
      </c>
    </row>
    <row r="107" spans="1:18" ht="12.75" hidden="1">
      <c r="A107" s="53" t="s">
        <v>177</v>
      </c>
      <c r="B107" s="202">
        <f aca="true" t="shared" si="58" ref="B107:R107">SUM(B106/B114)</f>
        <v>0.0327750851768319</v>
      </c>
      <c r="C107" s="202">
        <f t="shared" si="58"/>
        <v>0.04308953185148392</v>
      </c>
      <c r="D107" s="202">
        <f t="shared" si="58"/>
        <v>0.03468376566598659</v>
      </c>
      <c r="E107" s="202">
        <f t="shared" si="58"/>
        <v>0.10182222840450689</v>
      </c>
      <c r="F107" s="202">
        <f t="shared" si="58"/>
        <v>0.128005657708628</v>
      </c>
      <c r="G107" s="202">
        <f t="shared" si="58"/>
        <v>0.0467109867039888</v>
      </c>
      <c r="H107" s="202">
        <f t="shared" si="58"/>
        <v>0.017364047962585203</v>
      </c>
      <c r="I107" s="202">
        <f t="shared" si="58"/>
        <v>0.10106644790812142</v>
      </c>
      <c r="J107" s="202">
        <f t="shared" si="58"/>
        <v>0.06102076960231847</v>
      </c>
      <c r="K107" s="202">
        <f t="shared" si="58"/>
        <v>0.07280723185927193</v>
      </c>
      <c r="L107" s="202">
        <f t="shared" si="58"/>
        <v>0.0866136034732272</v>
      </c>
      <c r="M107" s="203">
        <f t="shared" si="58"/>
        <v>0.017131669114047968</v>
      </c>
      <c r="N107" s="203">
        <f t="shared" si="58"/>
        <v>0.09930313588850175</v>
      </c>
      <c r="O107" s="203">
        <f t="shared" si="58"/>
        <v>0.1143056524773203</v>
      </c>
      <c r="P107" s="203">
        <f t="shared" si="58"/>
        <v>0.027754677754677756</v>
      </c>
      <c r="Q107" s="203">
        <f t="shared" si="58"/>
        <v>0.05723760092272203</v>
      </c>
      <c r="R107" s="203">
        <f t="shared" si="58"/>
        <v>0.05851570323915221</v>
      </c>
    </row>
    <row r="108" spans="1:18" ht="22.5" hidden="1">
      <c r="A108" s="70" t="s">
        <v>184</v>
      </c>
      <c r="B108" s="276">
        <v>35</v>
      </c>
      <c r="C108" s="276">
        <v>56</v>
      </c>
      <c r="D108" s="276">
        <v>11</v>
      </c>
      <c r="E108" s="276">
        <v>3</v>
      </c>
      <c r="F108" s="276">
        <v>0</v>
      </c>
      <c r="G108" s="277">
        <v>1</v>
      </c>
      <c r="H108" s="278">
        <v>14</v>
      </c>
      <c r="I108" s="276">
        <v>46</v>
      </c>
      <c r="J108" s="276">
        <v>28</v>
      </c>
      <c r="K108" s="276">
        <v>95</v>
      </c>
      <c r="L108" s="276">
        <v>8</v>
      </c>
      <c r="M108" s="278">
        <v>3</v>
      </c>
      <c r="N108" s="276">
        <v>6</v>
      </c>
      <c r="O108" s="279">
        <v>5</v>
      </c>
      <c r="P108" s="279">
        <v>6</v>
      </c>
      <c r="Q108" s="280">
        <v>8</v>
      </c>
      <c r="R108" s="204">
        <f>SUM(B108:Q108)</f>
        <v>325</v>
      </c>
    </row>
    <row r="109" spans="1:18" ht="22.5" hidden="1">
      <c r="A109" s="70" t="s">
        <v>75</v>
      </c>
      <c r="B109" s="276">
        <v>36</v>
      </c>
      <c r="C109" s="276">
        <v>85</v>
      </c>
      <c r="D109" s="276">
        <v>134</v>
      </c>
      <c r="E109" s="276">
        <v>18</v>
      </c>
      <c r="F109" s="276">
        <v>0</v>
      </c>
      <c r="G109" s="277">
        <v>0</v>
      </c>
      <c r="H109" s="278">
        <v>6</v>
      </c>
      <c r="I109" s="276">
        <v>10</v>
      </c>
      <c r="J109" s="276">
        <v>3</v>
      </c>
      <c r="K109" s="276">
        <v>76</v>
      </c>
      <c r="L109" s="276">
        <v>3</v>
      </c>
      <c r="M109" s="278">
        <v>1</v>
      </c>
      <c r="N109" s="276">
        <v>71</v>
      </c>
      <c r="O109" s="279">
        <v>0</v>
      </c>
      <c r="P109" s="279">
        <v>4</v>
      </c>
      <c r="Q109" s="280">
        <v>1</v>
      </c>
      <c r="R109" s="204">
        <f>SUM(B109:Q109)</f>
        <v>448</v>
      </c>
    </row>
    <row r="110" spans="1:18" ht="12.75" hidden="1">
      <c r="A110" s="69" t="s">
        <v>76</v>
      </c>
      <c r="B110" s="204">
        <f aca="true" t="shared" si="59" ref="B110:R110">SUM(B108+B109)</f>
        <v>71</v>
      </c>
      <c r="C110" s="204">
        <f t="shared" si="59"/>
        <v>141</v>
      </c>
      <c r="D110" s="204">
        <f t="shared" si="59"/>
        <v>145</v>
      </c>
      <c r="E110" s="204">
        <f t="shared" si="59"/>
        <v>21</v>
      </c>
      <c r="F110" s="204">
        <f t="shared" si="59"/>
        <v>0</v>
      </c>
      <c r="G110" s="204">
        <f t="shared" si="59"/>
        <v>1</v>
      </c>
      <c r="H110" s="204">
        <f t="shared" si="59"/>
        <v>20</v>
      </c>
      <c r="I110" s="204">
        <f t="shared" si="59"/>
        <v>56</v>
      </c>
      <c r="J110" s="204">
        <f t="shared" si="59"/>
        <v>31</v>
      </c>
      <c r="K110" s="204">
        <f t="shared" si="59"/>
        <v>171</v>
      </c>
      <c r="L110" s="204">
        <f t="shared" si="59"/>
        <v>11</v>
      </c>
      <c r="M110" s="205">
        <f t="shared" si="59"/>
        <v>4</v>
      </c>
      <c r="N110" s="205">
        <f t="shared" si="59"/>
        <v>77</v>
      </c>
      <c r="O110" s="205">
        <f t="shared" si="59"/>
        <v>5</v>
      </c>
      <c r="P110" s="205">
        <f t="shared" si="59"/>
        <v>10</v>
      </c>
      <c r="Q110" s="205">
        <f t="shared" si="59"/>
        <v>9</v>
      </c>
      <c r="R110" s="205">
        <f t="shared" si="59"/>
        <v>773</v>
      </c>
    </row>
    <row r="111" spans="1:18" ht="12.75" hidden="1">
      <c r="A111" s="59" t="s">
        <v>177</v>
      </c>
      <c r="B111" s="202">
        <f aca="true" t="shared" si="60" ref="B111:R111">SUM(B110/B114)</f>
        <v>0.003407073276068909</v>
      </c>
      <c r="C111" s="202">
        <f t="shared" si="60"/>
        <v>0.003501800571215696</v>
      </c>
      <c r="D111" s="202">
        <f t="shared" si="60"/>
        <v>0.014087243757893714</v>
      </c>
      <c r="E111" s="202">
        <f t="shared" si="60"/>
        <v>0.0029211295034079843</v>
      </c>
      <c r="F111" s="202">
        <f t="shared" si="60"/>
        <v>0</v>
      </c>
      <c r="G111" s="202">
        <f t="shared" si="60"/>
        <v>0.0001749475157452764</v>
      </c>
      <c r="H111" s="202">
        <f t="shared" si="60"/>
        <v>0.0009950743818100403</v>
      </c>
      <c r="I111" s="202">
        <f t="shared" si="60"/>
        <v>0.00918785890073831</v>
      </c>
      <c r="J111" s="202">
        <f t="shared" si="60"/>
        <v>0.001247786185799388</v>
      </c>
      <c r="K111" s="202">
        <f t="shared" si="60"/>
        <v>0.003213742036121709</v>
      </c>
      <c r="L111" s="202">
        <f t="shared" si="60"/>
        <v>0.0007959479015918958</v>
      </c>
      <c r="M111" s="202">
        <f t="shared" si="60"/>
        <v>0.0009789525208027412</v>
      </c>
      <c r="N111" s="202">
        <f t="shared" si="60"/>
        <v>0.006387921022067364</v>
      </c>
      <c r="O111" s="202">
        <f t="shared" si="60"/>
        <v>0.0006978367062107466</v>
      </c>
      <c r="P111" s="202">
        <f t="shared" si="60"/>
        <v>0.0010395010395010396</v>
      </c>
      <c r="Q111" s="202">
        <f t="shared" si="60"/>
        <v>0.0012975778546712802</v>
      </c>
      <c r="R111" s="202">
        <f t="shared" si="60"/>
        <v>0.0031726617523928353</v>
      </c>
    </row>
    <row r="112" spans="1:18" ht="33.75" hidden="1">
      <c r="A112" s="45" t="s">
        <v>77</v>
      </c>
      <c r="B112" s="204">
        <f aca="true" t="shared" si="61" ref="B112:R112">SUM(B98+B100+B106+B110)</f>
        <v>7420</v>
      </c>
      <c r="C112" s="204">
        <f t="shared" si="61"/>
        <v>12814</v>
      </c>
      <c r="D112" s="204">
        <f t="shared" si="61"/>
        <v>6041</v>
      </c>
      <c r="E112" s="204">
        <f t="shared" si="61"/>
        <v>3035</v>
      </c>
      <c r="F112" s="204">
        <f t="shared" si="61"/>
        <v>818</v>
      </c>
      <c r="G112" s="204">
        <f t="shared" si="61"/>
        <v>2954</v>
      </c>
      <c r="H112" s="204">
        <f t="shared" si="61"/>
        <v>6481</v>
      </c>
      <c r="I112" s="204">
        <f t="shared" si="61"/>
        <v>2320</v>
      </c>
      <c r="J112" s="204">
        <f t="shared" si="61"/>
        <v>8397</v>
      </c>
      <c r="K112" s="204">
        <f t="shared" si="61"/>
        <v>22038</v>
      </c>
      <c r="L112" s="204">
        <f t="shared" si="61"/>
        <v>4881</v>
      </c>
      <c r="M112" s="205">
        <f t="shared" si="61"/>
        <v>952</v>
      </c>
      <c r="N112" s="205">
        <f t="shared" si="61"/>
        <v>4804</v>
      </c>
      <c r="O112" s="205">
        <f t="shared" si="61"/>
        <v>2800</v>
      </c>
      <c r="P112" s="205">
        <f t="shared" si="61"/>
        <v>3764</v>
      </c>
      <c r="Q112" s="205">
        <f t="shared" si="61"/>
        <v>2663</v>
      </c>
      <c r="R112" s="205">
        <f t="shared" si="61"/>
        <v>92182</v>
      </c>
    </row>
    <row r="113" spans="1:18" ht="12.75" hidden="1">
      <c r="A113" s="53" t="s">
        <v>177</v>
      </c>
      <c r="B113" s="202">
        <f aca="true" t="shared" si="62" ref="B113:R113">SUM(B112/B114)</f>
        <v>0.3560631508229761</v>
      </c>
      <c r="C113" s="202">
        <f t="shared" si="62"/>
        <v>0.31824164907487895</v>
      </c>
      <c r="D113" s="202">
        <f t="shared" si="62"/>
        <v>0.5869037209754202</v>
      </c>
      <c r="E113" s="202">
        <f t="shared" si="62"/>
        <v>0.4221727639449158</v>
      </c>
      <c r="F113" s="202">
        <f t="shared" si="62"/>
        <v>0.5785007072135785</v>
      </c>
      <c r="G113" s="202">
        <f t="shared" si="62"/>
        <v>0.5167949615115466</v>
      </c>
      <c r="H113" s="202">
        <f t="shared" si="62"/>
        <v>0.32245385342554356</v>
      </c>
      <c r="I113" s="202">
        <f t="shared" si="62"/>
        <v>0.3806398687448728</v>
      </c>
      <c r="J113" s="202">
        <f t="shared" si="62"/>
        <v>0.3379890516824988</v>
      </c>
      <c r="K113" s="202">
        <f t="shared" si="62"/>
        <v>0.414178052585089</v>
      </c>
      <c r="L113" s="202">
        <f t="shared" si="62"/>
        <v>0.3531837916063676</v>
      </c>
      <c r="M113" s="203">
        <f t="shared" si="62"/>
        <v>0.23299069995105237</v>
      </c>
      <c r="N113" s="203">
        <f t="shared" si="62"/>
        <v>0.3985399037663846</v>
      </c>
      <c r="O113" s="203">
        <f t="shared" si="62"/>
        <v>0.39078855547801816</v>
      </c>
      <c r="P113" s="203">
        <f t="shared" si="62"/>
        <v>0.3912681912681913</v>
      </c>
      <c r="Q113" s="203">
        <f t="shared" si="62"/>
        <v>0.38393886966551327</v>
      </c>
      <c r="R113" s="203">
        <f t="shared" si="62"/>
        <v>0.37834709658353993</v>
      </c>
    </row>
    <row r="114" spans="1:18" ht="33.75" hidden="1">
      <c r="A114" s="60" t="s">
        <v>78</v>
      </c>
      <c r="B114" s="205">
        <f aca="true" t="shared" si="63" ref="B114:R114">SUM(B91+B93+B98+B100+B104+B105+B108+B109)</f>
        <v>20839</v>
      </c>
      <c r="C114" s="205">
        <f t="shared" si="63"/>
        <v>40265</v>
      </c>
      <c r="D114" s="205">
        <f t="shared" si="63"/>
        <v>10293</v>
      </c>
      <c r="E114" s="205">
        <f t="shared" si="63"/>
        <v>7189</v>
      </c>
      <c r="F114" s="205">
        <f t="shared" si="63"/>
        <v>1414</v>
      </c>
      <c r="G114" s="205">
        <f t="shared" si="63"/>
        <v>5716</v>
      </c>
      <c r="H114" s="205">
        <f t="shared" si="63"/>
        <v>20099</v>
      </c>
      <c r="I114" s="205">
        <f t="shared" si="63"/>
        <v>6095</v>
      </c>
      <c r="J114" s="205">
        <f t="shared" si="63"/>
        <v>24844</v>
      </c>
      <c r="K114" s="205">
        <f t="shared" si="63"/>
        <v>53209</v>
      </c>
      <c r="L114" s="205">
        <f t="shared" si="63"/>
        <v>13820</v>
      </c>
      <c r="M114" s="205">
        <f t="shared" si="63"/>
        <v>4086</v>
      </c>
      <c r="N114" s="205">
        <f t="shared" si="63"/>
        <v>12054</v>
      </c>
      <c r="O114" s="205">
        <f t="shared" si="63"/>
        <v>7165</v>
      </c>
      <c r="P114" s="205">
        <f t="shared" si="63"/>
        <v>9620</v>
      </c>
      <c r="Q114" s="205">
        <f t="shared" si="63"/>
        <v>6936</v>
      </c>
      <c r="R114" s="205">
        <f t="shared" si="63"/>
        <v>243644</v>
      </c>
    </row>
    <row r="115" spans="1:18" ht="12.75" hidden="1">
      <c r="A115" s="377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</row>
    <row r="116" spans="1:18" ht="3" customHeight="1">
      <c r="A116" s="377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</row>
    <row r="117" spans="1:12" ht="18">
      <c r="A117" s="35" t="s">
        <v>434</v>
      </c>
      <c r="I117" s="36"/>
      <c r="J117" s="36"/>
      <c r="K117" s="36"/>
      <c r="L117" s="37"/>
    </row>
    <row r="118" spans="1:18" ht="12.75">
      <c r="A118" s="38" t="s">
        <v>190</v>
      </c>
      <c r="B118" s="39" t="s">
        <v>59</v>
      </c>
      <c r="C118" s="40" t="s">
        <v>318</v>
      </c>
      <c r="D118" s="40" t="s">
        <v>319</v>
      </c>
      <c r="E118" s="40" t="s">
        <v>60</v>
      </c>
      <c r="F118" s="40" t="s">
        <v>321</v>
      </c>
      <c r="G118" s="40" t="s">
        <v>61</v>
      </c>
      <c r="H118" s="41" t="s">
        <v>323</v>
      </c>
      <c r="I118" s="41" t="s">
        <v>160</v>
      </c>
      <c r="J118" s="41" t="s">
        <v>82</v>
      </c>
      <c r="K118" s="41" t="s">
        <v>161</v>
      </c>
      <c r="L118" s="41" t="s">
        <v>162</v>
      </c>
      <c r="M118" s="137" t="s">
        <v>290</v>
      </c>
      <c r="N118" s="41" t="s">
        <v>81</v>
      </c>
      <c r="O118" s="41" t="s">
        <v>83</v>
      </c>
      <c r="P118" s="41" t="s">
        <v>291</v>
      </c>
      <c r="Q118" s="41" t="s">
        <v>292</v>
      </c>
      <c r="R118" s="41" t="s">
        <v>175</v>
      </c>
    </row>
    <row r="119" spans="1:18" ht="22.5">
      <c r="A119" s="45" t="s">
        <v>176</v>
      </c>
      <c r="B119" s="379">
        <v>11893</v>
      </c>
      <c r="C119" s="276">
        <v>25348</v>
      </c>
      <c r="D119" s="276">
        <v>2942</v>
      </c>
      <c r="E119" s="276">
        <v>3371</v>
      </c>
      <c r="F119" s="276">
        <v>541</v>
      </c>
      <c r="G119" s="277">
        <v>2189</v>
      </c>
      <c r="H119" s="278">
        <v>11777</v>
      </c>
      <c r="I119" s="276">
        <v>3126</v>
      </c>
      <c r="J119" s="276">
        <v>13570</v>
      </c>
      <c r="K119" s="276">
        <v>25732</v>
      </c>
      <c r="L119" s="276">
        <v>7388</v>
      </c>
      <c r="M119" s="278">
        <v>2813</v>
      </c>
      <c r="N119" s="276">
        <v>5399</v>
      </c>
      <c r="O119" s="279">
        <v>3732</v>
      </c>
      <c r="P119" s="279">
        <v>4912</v>
      </c>
      <c r="Q119" s="280">
        <v>3584</v>
      </c>
      <c r="R119" s="204">
        <f>SUM(B119:Q119)</f>
        <v>128317</v>
      </c>
    </row>
    <row r="120" spans="1:18" ht="12.75">
      <c r="A120" s="52" t="s">
        <v>177</v>
      </c>
      <c r="B120" s="202">
        <f aca="true" t="shared" si="64" ref="B120:R120">SUM(B119/B142)</f>
        <v>0.5718613261528105</v>
      </c>
      <c r="C120" s="202">
        <f t="shared" si="64"/>
        <v>0.6257683857111117</v>
      </c>
      <c r="D120" s="202">
        <f t="shared" si="64"/>
        <v>0.31631007418557144</v>
      </c>
      <c r="E120" s="202">
        <f t="shared" si="64"/>
        <v>0.485455069124424</v>
      </c>
      <c r="F120" s="202">
        <f t="shared" si="64"/>
        <v>0.3494832041343669</v>
      </c>
      <c r="G120" s="202">
        <f t="shared" si="64"/>
        <v>0.40172508717195815</v>
      </c>
      <c r="H120" s="202">
        <f t="shared" si="64"/>
        <v>0.6204625678309889</v>
      </c>
      <c r="I120" s="202">
        <f t="shared" si="64"/>
        <v>0.5380378657487092</v>
      </c>
      <c r="J120" s="202">
        <f t="shared" si="64"/>
        <v>0.5761474122192503</v>
      </c>
      <c r="K120" s="202">
        <f t="shared" si="64"/>
        <v>0.5228487249822209</v>
      </c>
      <c r="L120" s="202">
        <f t="shared" si="64"/>
        <v>0.5890137925536155</v>
      </c>
      <c r="M120" s="203">
        <f t="shared" si="64"/>
        <v>0.70325</v>
      </c>
      <c r="N120" s="203">
        <f t="shared" si="64"/>
        <v>0.5033094061713433</v>
      </c>
      <c r="O120" s="203">
        <f t="shared" si="64"/>
        <v>0.5298126064735945</v>
      </c>
      <c r="P120" s="203">
        <f t="shared" si="64"/>
        <v>0.5088573500466176</v>
      </c>
      <c r="Q120" s="203">
        <f t="shared" si="64"/>
        <v>0.5252051582649473</v>
      </c>
      <c r="R120" s="203">
        <f t="shared" si="64"/>
        <v>0.550962661445452</v>
      </c>
    </row>
    <row r="121" spans="1:18" ht="22.5">
      <c r="A121" s="45" t="s">
        <v>178</v>
      </c>
      <c r="B121" s="276">
        <v>1472</v>
      </c>
      <c r="C121" s="276">
        <v>1993</v>
      </c>
      <c r="D121" s="276">
        <v>811</v>
      </c>
      <c r="E121" s="276">
        <v>429</v>
      </c>
      <c r="F121" s="276">
        <v>94</v>
      </c>
      <c r="G121" s="277">
        <v>376</v>
      </c>
      <c r="H121" s="278">
        <v>789</v>
      </c>
      <c r="I121" s="276">
        <v>348</v>
      </c>
      <c r="J121" s="276">
        <v>1397</v>
      </c>
      <c r="K121" s="276">
        <v>1681</v>
      </c>
      <c r="L121" s="276">
        <v>565</v>
      </c>
      <c r="M121" s="278">
        <v>165</v>
      </c>
      <c r="N121" s="276">
        <v>685</v>
      </c>
      <c r="O121" s="279">
        <v>457</v>
      </c>
      <c r="P121" s="279">
        <v>894</v>
      </c>
      <c r="Q121" s="280">
        <v>405</v>
      </c>
      <c r="R121" s="204">
        <f>SUM(B121:Q121)</f>
        <v>12561</v>
      </c>
    </row>
    <row r="122" spans="1:18" ht="12.75">
      <c r="A122" s="59" t="s">
        <v>177</v>
      </c>
      <c r="B122" s="202">
        <f aca="true" t="shared" si="65" ref="B122:R122">SUM(B121/B142)</f>
        <v>0.07077943934221281</v>
      </c>
      <c r="C122" s="202">
        <f t="shared" si="65"/>
        <v>0.04920137260226627</v>
      </c>
      <c r="D122" s="202">
        <f t="shared" si="65"/>
        <v>0.08719492527685195</v>
      </c>
      <c r="E122" s="202">
        <f t="shared" si="65"/>
        <v>0.06177995391705069</v>
      </c>
      <c r="F122" s="202">
        <f t="shared" si="65"/>
        <v>0.060723514211886306</v>
      </c>
      <c r="G122" s="202">
        <f t="shared" si="65"/>
        <v>0.0690034868783263</v>
      </c>
      <c r="H122" s="202">
        <f t="shared" si="65"/>
        <v>0.04156788367314683</v>
      </c>
      <c r="I122" s="202">
        <f t="shared" si="65"/>
        <v>0.059896729776247846</v>
      </c>
      <c r="J122" s="202">
        <f t="shared" si="65"/>
        <v>0.05931303867872458</v>
      </c>
      <c r="K122" s="202">
        <f t="shared" si="65"/>
        <v>0.034156253174845067</v>
      </c>
      <c r="L122" s="202">
        <f t="shared" si="65"/>
        <v>0.04504504504504504</v>
      </c>
      <c r="M122" s="203">
        <f t="shared" si="65"/>
        <v>0.04125</v>
      </c>
      <c r="N122" s="203">
        <f t="shared" si="65"/>
        <v>0.06385755570056866</v>
      </c>
      <c r="O122" s="203">
        <f t="shared" si="65"/>
        <v>0.06487791027825099</v>
      </c>
      <c r="P122" s="203">
        <f t="shared" si="65"/>
        <v>0.0926136952242826</v>
      </c>
      <c r="Q122" s="203">
        <f t="shared" si="65"/>
        <v>0.059349355216881595</v>
      </c>
      <c r="R122" s="203">
        <f t="shared" si="65"/>
        <v>0.053933944765045344</v>
      </c>
    </row>
    <row r="123" spans="1:18" ht="33.75">
      <c r="A123" s="60" t="s">
        <v>179</v>
      </c>
      <c r="B123" s="204">
        <f aca="true" t="shared" si="66" ref="B123:O123">SUM(B119+B121)</f>
        <v>13365</v>
      </c>
      <c r="C123" s="204">
        <f t="shared" si="66"/>
        <v>27341</v>
      </c>
      <c r="D123" s="204">
        <f t="shared" si="66"/>
        <v>3753</v>
      </c>
      <c r="E123" s="204">
        <f t="shared" si="66"/>
        <v>3800</v>
      </c>
      <c r="F123" s="204">
        <f t="shared" si="66"/>
        <v>635</v>
      </c>
      <c r="G123" s="204">
        <f t="shared" si="66"/>
        <v>2565</v>
      </c>
      <c r="H123" s="204">
        <f t="shared" si="66"/>
        <v>12566</v>
      </c>
      <c r="I123" s="204">
        <f t="shared" si="66"/>
        <v>3474</v>
      </c>
      <c r="J123" s="204">
        <f t="shared" si="66"/>
        <v>14967</v>
      </c>
      <c r="K123" s="204">
        <f t="shared" si="66"/>
        <v>27413</v>
      </c>
      <c r="L123" s="204">
        <f t="shared" si="66"/>
        <v>7953</v>
      </c>
      <c r="M123" s="205">
        <f t="shared" si="66"/>
        <v>2978</v>
      </c>
      <c r="N123" s="205">
        <f t="shared" si="66"/>
        <v>6084</v>
      </c>
      <c r="O123" s="205">
        <f t="shared" si="66"/>
        <v>4189</v>
      </c>
      <c r="P123" s="205">
        <f>SUM(P119+P121)</f>
        <v>5806</v>
      </c>
      <c r="Q123" s="205">
        <f>SUM(Q119+Q121)</f>
        <v>3989</v>
      </c>
      <c r="R123" s="205">
        <f>SUM(R119+R121)</f>
        <v>140878</v>
      </c>
    </row>
    <row r="124" spans="1:18" ht="12.75">
      <c r="A124" s="59" t="s">
        <v>177</v>
      </c>
      <c r="B124" s="202">
        <f aca="true" t="shared" si="67" ref="B124:R124">SUM(B123/B142)</f>
        <v>0.6426407654950234</v>
      </c>
      <c r="C124" s="202">
        <f t="shared" si="67"/>
        <v>0.6749697583133779</v>
      </c>
      <c r="D124" s="202">
        <f t="shared" si="67"/>
        <v>0.4035049994624234</v>
      </c>
      <c r="E124" s="202">
        <f t="shared" si="67"/>
        <v>0.5472350230414746</v>
      </c>
      <c r="F124" s="202">
        <f t="shared" si="67"/>
        <v>0.4102067183462532</v>
      </c>
      <c r="G124" s="202">
        <f t="shared" si="67"/>
        <v>0.47072857405028445</v>
      </c>
      <c r="H124" s="202">
        <f t="shared" si="67"/>
        <v>0.6620304515041358</v>
      </c>
      <c r="I124" s="202">
        <f t="shared" si="67"/>
        <v>0.597934595524957</v>
      </c>
      <c r="J124" s="202">
        <f t="shared" si="67"/>
        <v>0.6354604508979748</v>
      </c>
      <c r="K124" s="202">
        <f t="shared" si="67"/>
        <v>0.557004978157066</v>
      </c>
      <c r="L124" s="202">
        <f t="shared" si="67"/>
        <v>0.6340588375986607</v>
      </c>
      <c r="M124" s="203">
        <f t="shared" si="67"/>
        <v>0.7445</v>
      </c>
      <c r="N124" s="203">
        <f t="shared" si="67"/>
        <v>0.567166961871912</v>
      </c>
      <c r="O124" s="203">
        <f t="shared" si="67"/>
        <v>0.5946905167518456</v>
      </c>
      <c r="P124" s="203">
        <f t="shared" si="67"/>
        <v>0.6014710452709002</v>
      </c>
      <c r="Q124" s="203">
        <f t="shared" si="67"/>
        <v>0.5845545134818289</v>
      </c>
      <c r="R124" s="203">
        <f t="shared" si="67"/>
        <v>0.6048966062104973</v>
      </c>
    </row>
    <row r="125" spans="1:18" ht="12.7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58"/>
      <c r="N125" s="66"/>
      <c r="O125" s="66"/>
      <c r="P125" s="66"/>
      <c r="Q125" s="66"/>
      <c r="R125" s="61"/>
    </row>
    <row r="126" spans="1:18" ht="22.5">
      <c r="A126" s="45" t="s">
        <v>79</v>
      </c>
      <c r="B126" s="276">
        <v>5217</v>
      </c>
      <c r="C126" s="276">
        <v>8701</v>
      </c>
      <c r="D126" s="276">
        <v>3975</v>
      </c>
      <c r="E126" s="276">
        <v>2066</v>
      </c>
      <c r="F126" s="276">
        <v>194</v>
      </c>
      <c r="G126" s="277">
        <v>1839</v>
      </c>
      <c r="H126" s="278">
        <v>4522</v>
      </c>
      <c r="I126" s="276">
        <v>1534</v>
      </c>
      <c r="J126" s="276">
        <v>5777</v>
      </c>
      <c r="K126" s="276">
        <v>14204</v>
      </c>
      <c r="L126" s="276">
        <v>2552</v>
      </c>
      <c r="M126" s="278">
        <v>791</v>
      </c>
      <c r="N126" s="276">
        <v>3211</v>
      </c>
      <c r="O126" s="279">
        <v>1710</v>
      </c>
      <c r="P126" s="279">
        <v>2622</v>
      </c>
      <c r="Q126" s="280">
        <v>2175</v>
      </c>
      <c r="R126" s="204">
        <f>SUM(B126:Q126)</f>
        <v>61090</v>
      </c>
    </row>
    <row r="127" spans="1:18" ht="12.75">
      <c r="A127" s="52" t="s">
        <v>177</v>
      </c>
      <c r="B127" s="202">
        <f aca="true" t="shared" si="68" ref="B127:R127">SUM(B126/B142)</f>
        <v>0.250853488483916</v>
      </c>
      <c r="C127" s="202">
        <f t="shared" si="68"/>
        <v>0.21480237983558398</v>
      </c>
      <c r="D127" s="202">
        <f t="shared" si="68"/>
        <v>0.4273734007096011</v>
      </c>
      <c r="E127" s="202">
        <f t="shared" si="68"/>
        <v>0.29752304147465436</v>
      </c>
      <c r="F127" s="202">
        <f t="shared" si="68"/>
        <v>0.12532299741602068</v>
      </c>
      <c r="G127" s="202">
        <f t="shared" si="68"/>
        <v>0.33749311800330334</v>
      </c>
      <c r="H127" s="202">
        <f t="shared" si="68"/>
        <v>0.23823823823823823</v>
      </c>
      <c r="I127" s="202">
        <f t="shared" si="68"/>
        <v>0.2640275387263339</v>
      </c>
      <c r="J127" s="202">
        <f t="shared" si="68"/>
        <v>0.24527661019827623</v>
      </c>
      <c r="K127" s="202">
        <f t="shared" si="68"/>
        <v>0.28861119577364625</v>
      </c>
      <c r="L127" s="202">
        <f t="shared" si="68"/>
        <v>0.203460097265407</v>
      </c>
      <c r="M127" s="203">
        <f t="shared" si="68"/>
        <v>0.19775</v>
      </c>
      <c r="N127" s="203">
        <f t="shared" si="68"/>
        <v>0.29933811876573135</v>
      </c>
      <c r="O127" s="203">
        <f t="shared" si="68"/>
        <v>0.24275979557069846</v>
      </c>
      <c r="P127" s="203">
        <f t="shared" si="68"/>
        <v>0.2716254014296074</v>
      </c>
      <c r="Q127" s="203">
        <f t="shared" si="68"/>
        <v>0.3187280187573271</v>
      </c>
      <c r="R127" s="203">
        <f t="shared" si="68"/>
        <v>0.2623059219565815</v>
      </c>
    </row>
    <row r="128" spans="1:18" ht="22.5">
      <c r="A128" s="45" t="s">
        <v>180</v>
      </c>
      <c r="B128" s="276">
        <v>1444</v>
      </c>
      <c r="C128" s="276">
        <v>2731</v>
      </c>
      <c r="D128" s="276">
        <v>1117</v>
      </c>
      <c r="E128" s="276">
        <v>209</v>
      </c>
      <c r="F128" s="276">
        <v>557</v>
      </c>
      <c r="G128" s="277">
        <v>809</v>
      </c>
      <c r="H128" s="278">
        <v>1538</v>
      </c>
      <c r="I128" s="276">
        <v>182</v>
      </c>
      <c r="J128" s="276">
        <v>1119</v>
      </c>
      <c r="K128" s="276">
        <v>3336</v>
      </c>
      <c r="L128" s="276">
        <v>936</v>
      </c>
      <c r="M128" s="278">
        <v>175</v>
      </c>
      <c r="N128" s="276">
        <v>219</v>
      </c>
      <c r="O128" s="279">
        <v>192</v>
      </c>
      <c r="P128" s="279">
        <v>956</v>
      </c>
      <c r="Q128" s="280">
        <v>240</v>
      </c>
      <c r="R128" s="204">
        <f>SUM(B128:Q128)</f>
        <v>15760</v>
      </c>
    </row>
    <row r="129" spans="1:18" ht="12.75">
      <c r="A129" s="69" t="s">
        <v>177</v>
      </c>
      <c r="B129" s="202">
        <f aca="true" t="shared" si="69" ref="B129:R129">SUM(B128/B142)</f>
        <v>0.06943309131124681</v>
      </c>
      <c r="C129" s="202">
        <f t="shared" si="69"/>
        <v>0.06742044584886563</v>
      </c>
      <c r="D129" s="202">
        <f t="shared" si="69"/>
        <v>0.12009461348242124</v>
      </c>
      <c r="E129" s="202">
        <f t="shared" si="69"/>
        <v>0.030097926267281108</v>
      </c>
      <c r="F129" s="202">
        <f t="shared" si="69"/>
        <v>0.35981912144702843</v>
      </c>
      <c r="G129" s="202">
        <f t="shared" si="69"/>
        <v>0.14846760873554782</v>
      </c>
      <c r="H129" s="202">
        <f t="shared" si="69"/>
        <v>0.0810283968178705</v>
      </c>
      <c r="I129" s="202">
        <f t="shared" si="69"/>
        <v>0.03132530120481928</v>
      </c>
      <c r="J129" s="202">
        <f t="shared" si="69"/>
        <v>0.04750987135396765</v>
      </c>
      <c r="K129" s="202">
        <f t="shared" si="69"/>
        <v>0.06778421213044804</v>
      </c>
      <c r="L129" s="202">
        <f t="shared" si="69"/>
        <v>0.07462329586223392</v>
      </c>
      <c r="M129" s="203">
        <f t="shared" si="69"/>
        <v>0.04375</v>
      </c>
      <c r="N129" s="203">
        <f t="shared" si="69"/>
        <v>0.020415773282371586</v>
      </c>
      <c r="O129" s="203">
        <f t="shared" si="69"/>
        <v>0.027257240204429302</v>
      </c>
      <c r="P129" s="203">
        <f t="shared" si="69"/>
        <v>0.09903656894229773</v>
      </c>
      <c r="Q129" s="203">
        <f t="shared" si="69"/>
        <v>0.035169988276670575</v>
      </c>
      <c r="R129" s="203">
        <f t="shared" si="69"/>
        <v>0.06766968947513054</v>
      </c>
    </row>
    <row r="130" spans="1:18" ht="12.75">
      <c r="A130" s="69" t="s">
        <v>80</v>
      </c>
      <c r="B130" s="204">
        <f aca="true" t="shared" si="70" ref="B130:R130">SUM(B126+B128)</f>
        <v>6661</v>
      </c>
      <c r="C130" s="204">
        <f t="shared" si="70"/>
        <v>11432</v>
      </c>
      <c r="D130" s="204">
        <f t="shared" si="70"/>
        <v>5092</v>
      </c>
      <c r="E130" s="204">
        <f t="shared" si="70"/>
        <v>2275</v>
      </c>
      <c r="F130" s="204">
        <f t="shared" si="70"/>
        <v>751</v>
      </c>
      <c r="G130" s="204">
        <f t="shared" si="70"/>
        <v>2648</v>
      </c>
      <c r="H130" s="204">
        <f t="shared" si="70"/>
        <v>6060</v>
      </c>
      <c r="I130" s="204">
        <f t="shared" si="70"/>
        <v>1716</v>
      </c>
      <c r="J130" s="204">
        <f t="shared" si="70"/>
        <v>6896</v>
      </c>
      <c r="K130" s="204">
        <f t="shared" si="70"/>
        <v>17540</v>
      </c>
      <c r="L130" s="204">
        <f t="shared" si="70"/>
        <v>3488</v>
      </c>
      <c r="M130" s="205">
        <f t="shared" si="70"/>
        <v>966</v>
      </c>
      <c r="N130" s="205">
        <f t="shared" si="70"/>
        <v>3430</v>
      </c>
      <c r="O130" s="205">
        <f t="shared" si="70"/>
        <v>1902</v>
      </c>
      <c r="P130" s="205">
        <f t="shared" si="70"/>
        <v>3578</v>
      </c>
      <c r="Q130" s="205">
        <f t="shared" si="70"/>
        <v>2415</v>
      </c>
      <c r="R130" s="205">
        <f t="shared" si="70"/>
        <v>76850</v>
      </c>
    </row>
    <row r="131" spans="1:18" ht="12.75">
      <c r="A131" s="69" t="s">
        <v>177</v>
      </c>
      <c r="B131" s="202">
        <f aca="true" t="shared" si="71" ref="B131:R131">SUM(B130/B142)</f>
        <v>0.3202865797951628</v>
      </c>
      <c r="C131" s="202">
        <f t="shared" si="71"/>
        <v>0.2822228256844496</v>
      </c>
      <c r="D131" s="202">
        <f t="shared" si="71"/>
        <v>0.5474680141920224</v>
      </c>
      <c r="E131" s="202">
        <f t="shared" si="71"/>
        <v>0.3276209677419355</v>
      </c>
      <c r="F131" s="202">
        <f t="shared" si="71"/>
        <v>0.4851421188630491</v>
      </c>
      <c r="G131" s="202">
        <f t="shared" si="71"/>
        <v>0.48596072673885116</v>
      </c>
      <c r="H131" s="202">
        <f t="shared" si="71"/>
        <v>0.31926663505610875</v>
      </c>
      <c r="I131" s="202">
        <f t="shared" si="71"/>
        <v>0.2953528399311532</v>
      </c>
      <c r="J131" s="202">
        <f t="shared" si="71"/>
        <v>0.29278648155224385</v>
      </c>
      <c r="K131" s="202">
        <f t="shared" si="71"/>
        <v>0.3563954079040943</v>
      </c>
      <c r="L131" s="202">
        <f t="shared" si="71"/>
        <v>0.2780833931276409</v>
      </c>
      <c r="M131" s="203">
        <f t="shared" si="71"/>
        <v>0.2415</v>
      </c>
      <c r="N131" s="203">
        <f t="shared" si="71"/>
        <v>0.3197538920481029</v>
      </c>
      <c r="O131" s="203">
        <f t="shared" si="71"/>
        <v>0.27001703577512776</v>
      </c>
      <c r="P131" s="203">
        <f t="shared" si="71"/>
        <v>0.3706619703719051</v>
      </c>
      <c r="Q131" s="203">
        <f t="shared" si="71"/>
        <v>0.35389800703399765</v>
      </c>
      <c r="R131" s="203">
        <f t="shared" si="71"/>
        <v>0.329975611431712</v>
      </c>
    </row>
    <row r="132" spans="1:18" ht="22.5">
      <c r="A132" s="70" t="s">
        <v>181</v>
      </c>
      <c r="B132" s="380">
        <v>698</v>
      </c>
      <c r="C132" s="380">
        <v>1616</v>
      </c>
      <c r="D132" s="380">
        <v>304</v>
      </c>
      <c r="E132" s="380">
        <v>844</v>
      </c>
      <c r="F132" s="380">
        <v>149</v>
      </c>
      <c r="G132" s="380">
        <v>228</v>
      </c>
      <c r="H132" s="380">
        <v>339</v>
      </c>
      <c r="I132" s="380">
        <v>616</v>
      </c>
      <c r="J132" s="380">
        <v>1586</v>
      </c>
      <c r="K132" s="380">
        <v>4110</v>
      </c>
      <c r="L132" s="380">
        <v>1081</v>
      </c>
      <c r="M132" s="380">
        <v>54</v>
      </c>
      <c r="N132" s="380">
        <v>1143</v>
      </c>
      <c r="O132" s="271">
        <v>912</v>
      </c>
      <c r="P132" s="271">
        <v>259</v>
      </c>
      <c r="Q132" s="271">
        <v>415</v>
      </c>
      <c r="R132" s="204">
        <f>SUM(B132:Q132)</f>
        <v>14354</v>
      </c>
    </row>
    <row r="133" spans="1:18" ht="12.75">
      <c r="A133" s="70" t="s">
        <v>182</v>
      </c>
      <c r="B133" s="380">
        <v>13</v>
      </c>
      <c r="C133" s="380">
        <v>28</v>
      </c>
      <c r="D133" s="380">
        <v>8</v>
      </c>
      <c r="E133" s="380">
        <v>2</v>
      </c>
      <c r="F133" s="380">
        <v>13</v>
      </c>
      <c r="G133" s="380">
        <v>7</v>
      </c>
      <c r="H133" s="380">
        <v>3</v>
      </c>
      <c r="I133" s="380">
        <v>2</v>
      </c>
      <c r="J133" s="380">
        <v>65</v>
      </c>
      <c r="K133" s="380">
        <v>49</v>
      </c>
      <c r="L133" s="380">
        <v>12</v>
      </c>
      <c r="M133" s="380">
        <v>0</v>
      </c>
      <c r="N133" s="380">
        <v>9</v>
      </c>
      <c r="O133" s="271">
        <v>36</v>
      </c>
      <c r="P133" s="271">
        <v>6</v>
      </c>
      <c r="Q133" s="271">
        <v>0</v>
      </c>
      <c r="R133" s="204">
        <f>SUM(B133:Q133)</f>
        <v>253</v>
      </c>
    </row>
    <row r="134" spans="1:18" ht="12.75">
      <c r="A134" s="45" t="s">
        <v>183</v>
      </c>
      <c r="B134" s="204">
        <f aca="true" t="shared" si="72" ref="B134:R134">SUM(B132+B133)</f>
        <v>711</v>
      </c>
      <c r="C134" s="204">
        <f t="shared" si="72"/>
        <v>1644</v>
      </c>
      <c r="D134" s="204">
        <f t="shared" si="72"/>
        <v>312</v>
      </c>
      <c r="E134" s="204">
        <f t="shared" si="72"/>
        <v>846</v>
      </c>
      <c r="F134" s="204">
        <f t="shared" si="72"/>
        <v>162</v>
      </c>
      <c r="G134" s="204">
        <f t="shared" si="72"/>
        <v>235</v>
      </c>
      <c r="H134" s="204">
        <f t="shared" si="72"/>
        <v>342</v>
      </c>
      <c r="I134" s="204">
        <f t="shared" si="72"/>
        <v>618</v>
      </c>
      <c r="J134" s="204">
        <f t="shared" si="72"/>
        <v>1651</v>
      </c>
      <c r="K134" s="204">
        <f t="shared" si="72"/>
        <v>4159</v>
      </c>
      <c r="L134" s="204">
        <f t="shared" si="72"/>
        <v>1093</v>
      </c>
      <c r="M134" s="205">
        <f t="shared" si="72"/>
        <v>54</v>
      </c>
      <c r="N134" s="205">
        <f t="shared" si="72"/>
        <v>1152</v>
      </c>
      <c r="O134" s="205">
        <f t="shared" si="72"/>
        <v>948</v>
      </c>
      <c r="P134" s="205">
        <f t="shared" si="72"/>
        <v>265</v>
      </c>
      <c r="Q134" s="205">
        <f t="shared" si="72"/>
        <v>415</v>
      </c>
      <c r="R134" s="205">
        <f t="shared" si="72"/>
        <v>14607</v>
      </c>
    </row>
    <row r="135" spans="1:18" ht="12.75">
      <c r="A135" s="53" t="s">
        <v>177</v>
      </c>
      <c r="B135" s="202">
        <f aca="true" t="shared" si="73" ref="B135:R135">SUM(B134/B142)</f>
        <v>0.03418762321488676</v>
      </c>
      <c r="C135" s="202">
        <f t="shared" si="73"/>
        <v>0.040585577801367664</v>
      </c>
      <c r="D135" s="202">
        <f t="shared" si="73"/>
        <v>0.03354478013116869</v>
      </c>
      <c r="E135" s="202">
        <f t="shared" si="73"/>
        <v>0.12183179723502305</v>
      </c>
      <c r="F135" s="202">
        <f t="shared" si="73"/>
        <v>0.10465116279069768</v>
      </c>
      <c r="G135" s="202">
        <f t="shared" si="73"/>
        <v>0.04312717929895394</v>
      </c>
      <c r="H135" s="202">
        <f t="shared" si="73"/>
        <v>0.018018018018018018</v>
      </c>
      <c r="I135" s="202">
        <f t="shared" si="73"/>
        <v>0.10636833046471601</v>
      </c>
      <c r="J135" s="202">
        <f t="shared" si="73"/>
        <v>0.07009722752940177</v>
      </c>
      <c r="K135" s="202">
        <f t="shared" si="73"/>
        <v>0.08450675607030377</v>
      </c>
      <c r="L135" s="202">
        <f t="shared" si="73"/>
        <v>0.08714023758271545</v>
      </c>
      <c r="M135" s="203">
        <f t="shared" si="73"/>
        <v>0.0135</v>
      </c>
      <c r="N135" s="203">
        <f t="shared" si="73"/>
        <v>0.10739256082781766</v>
      </c>
      <c r="O135" s="203">
        <f t="shared" si="73"/>
        <v>0.13458262350936967</v>
      </c>
      <c r="P135" s="203">
        <f t="shared" si="73"/>
        <v>0.02745260540764529</v>
      </c>
      <c r="Q135" s="203">
        <f t="shared" si="73"/>
        <v>0.060814771395076204</v>
      </c>
      <c r="R135" s="203">
        <f t="shared" si="73"/>
        <v>0.06271898186314921</v>
      </c>
    </row>
    <row r="136" spans="1:18" ht="22.5">
      <c r="A136" s="70" t="s">
        <v>184</v>
      </c>
      <c r="B136" s="380">
        <v>21</v>
      </c>
      <c r="C136" s="380">
        <v>55</v>
      </c>
      <c r="D136" s="380">
        <v>0</v>
      </c>
      <c r="E136" s="380">
        <v>10</v>
      </c>
      <c r="F136" s="380">
        <v>0</v>
      </c>
      <c r="G136" s="380">
        <v>0</v>
      </c>
      <c r="H136" s="380">
        <v>7</v>
      </c>
      <c r="I136" s="380">
        <v>2</v>
      </c>
      <c r="J136" s="380">
        <v>37</v>
      </c>
      <c r="K136" s="380">
        <v>86</v>
      </c>
      <c r="L136" s="380">
        <v>7</v>
      </c>
      <c r="M136" s="380">
        <v>1</v>
      </c>
      <c r="N136" s="380">
        <v>4</v>
      </c>
      <c r="O136" s="271">
        <v>4</v>
      </c>
      <c r="P136" s="271">
        <v>2</v>
      </c>
      <c r="Q136" s="271">
        <v>5</v>
      </c>
      <c r="R136" s="204">
        <f>SUM(B136:Q136)</f>
        <v>241</v>
      </c>
    </row>
    <row r="137" spans="1:18" ht="22.5">
      <c r="A137" s="70" t="s">
        <v>75</v>
      </c>
      <c r="B137" s="380">
        <v>39</v>
      </c>
      <c r="C137" s="380">
        <v>35</v>
      </c>
      <c r="D137" s="380">
        <v>144</v>
      </c>
      <c r="E137" s="380">
        <v>13</v>
      </c>
      <c r="F137" s="380">
        <v>0</v>
      </c>
      <c r="G137" s="380">
        <v>1</v>
      </c>
      <c r="H137" s="380">
        <v>6</v>
      </c>
      <c r="I137" s="380">
        <v>0</v>
      </c>
      <c r="J137" s="380">
        <v>2</v>
      </c>
      <c r="K137" s="380">
        <v>17</v>
      </c>
      <c r="L137" s="380">
        <v>2</v>
      </c>
      <c r="M137" s="380">
        <v>1</v>
      </c>
      <c r="N137" s="380">
        <v>57</v>
      </c>
      <c r="O137" s="271">
        <v>1</v>
      </c>
      <c r="P137" s="271">
        <v>2</v>
      </c>
      <c r="Q137" s="271">
        <v>0</v>
      </c>
      <c r="R137" s="204">
        <f>SUM(B137:Q137)</f>
        <v>320</v>
      </c>
    </row>
    <row r="138" spans="1:18" ht="12.75">
      <c r="A138" s="69" t="s">
        <v>76</v>
      </c>
      <c r="B138" s="204">
        <f aca="true" t="shared" si="74" ref="B138:R138">SUM(B136+B137)</f>
        <v>60</v>
      </c>
      <c r="C138" s="204">
        <f t="shared" si="74"/>
        <v>90</v>
      </c>
      <c r="D138" s="204">
        <f t="shared" si="74"/>
        <v>144</v>
      </c>
      <c r="E138" s="204">
        <f t="shared" si="74"/>
        <v>23</v>
      </c>
      <c r="F138" s="204">
        <f t="shared" si="74"/>
        <v>0</v>
      </c>
      <c r="G138" s="204">
        <f t="shared" si="74"/>
        <v>1</v>
      </c>
      <c r="H138" s="204">
        <f t="shared" si="74"/>
        <v>13</v>
      </c>
      <c r="I138" s="204">
        <f t="shared" si="74"/>
        <v>2</v>
      </c>
      <c r="J138" s="204">
        <f t="shared" si="74"/>
        <v>39</v>
      </c>
      <c r="K138" s="204">
        <f t="shared" si="74"/>
        <v>103</v>
      </c>
      <c r="L138" s="204">
        <f t="shared" si="74"/>
        <v>9</v>
      </c>
      <c r="M138" s="205">
        <f t="shared" si="74"/>
        <v>2</v>
      </c>
      <c r="N138" s="205">
        <f t="shared" si="74"/>
        <v>61</v>
      </c>
      <c r="O138" s="205">
        <f t="shared" si="74"/>
        <v>5</v>
      </c>
      <c r="P138" s="205">
        <f t="shared" si="74"/>
        <v>4</v>
      </c>
      <c r="Q138" s="205">
        <f t="shared" si="74"/>
        <v>5</v>
      </c>
      <c r="R138" s="205">
        <f t="shared" si="74"/>
        <v>561</v>
      </c>
    </row>
    <row r="139" spans="1:18" ht="12.75">
      <c r="A139" s="59" t="s">
        <v>177</v>
      </c>
      <c r="B139" s="202">
        <f aca="true" t="shared" si="75" ref="B139:R139">SUM(B138/B142)</f>
        <v>0.002885031494927153</v>
      </c>
      <c r="C139" s="202">
        <f t="shared" si="75"/>
        <v>0.0022218382008047993</v>
      </c>
      <c r="D139" s="202">
        <f t="shared" si="75"/>
        <v>0.01548220621438555</v>
      </c>
      <c r="E139" s="202">
        <f t="shared" si="75"/>
        <v>0.0033122119815668202</v>
      </c>
      <c r="F139" s="202">
        <f t="shared" si="75"/>
        <v>0</v>
      </c>
      <c r="G139" s="202">
        <f t="shared" si="75"/>
        <v>0.00018351991191044228</v>
      </c>
      <c r="H139" s="202">
        <f t="shared" si="75"/>
        <v>0.000684895421737527</v>
      </c>
      <c r="I139" s="202">
        <f t="shared" si="75"/>
        <v>0.00034423407917383823</v>
      </c>
      <c r="J139" s="202">
        <f t="shared" si="75"/>
        <v>0.0016558400203795696</v>
      </c>
      <c r="K139" s="202">
        <f t="shared" si="75"/>
        <v>0.0020928578685360153</v>
      </c>
      <c r="L139" s="202">
        <f t="shared" si="75"/>
        <v>0.0007175316909830184</v>
      </c>
      <c r="M139" s="202">
        <f t="shared" si="75"/>
        <v>0.0005</v>
      </c>
      <c r="N139" s="202">
        <f t="shared" si="75"/>
        <v>0.005686585252167428</v>
      </c>
      <c r="O139" s="202">
        <f t="shared" si="75"/>
        <v>0.0007098239636570131</v>
      </c>
      <c r="P139" s="202">
        <f t="shared" si="75"/>
        <v>0.0004143789495493629</v>
      </c>
      <c r="Q139" s="202">
        <f t="shared" si="75"/>
        <v>0.0007327080890973036</v>
      </c>
      <c r="R139" s="202">
        <f t="shared" si="75"/>
        <v>0.002408800494641385</v>
      </c>
    </row>
    <row r="140" spans="1:18" ht="33.75">
      <c r="A140" s="45" t="s">
        <v>77</v>
      </c>
      <c r="B140" s="204">
        <f aca="true" t="shared" si="76" ref="B140:R140">SUM(B126+B128+B134+B138)</f>
        <v>7432</v>
      </c>
      <c r="C140" s="204">
        <f t="shared" si="76"/>
        <v>13166</v>
      </c>
      <c r="D140" s="204">
        <f t="shared" si="76"/>
        <v>5548</v>
      </c>
      <c r="E140" s="204">
        <f t="shared" si="76"/>
        <v>3144</v>
      </c>
      <c r="F140" s="204">
        <f t="shared" si="76"/>
        <v>913</v>
      </c>
      <c r="G140" s="204">
        <f t="shared" si="76"/>
        <v>2884</v>
      </c>
      <c r="H140" s="204">
        <f t="shared" si="76"/>
        <v>6415</v>
      </c>
      <c r="I140" s="204">
        <f t="shared" si="76"/>
        <v>2336</v>
      </c>
      <c r="J140" s="204">
        <f t="shared" si="76"/>
        <v>8586</v>
      </c>
      <c r="K140" s="204">
        <f t="shared" si="76"/>
        <v>21802</v>
      </c>
      <c r="L140" s="204">
        <f t="shared" si="76"/>
        <v>4590</v>
      </c>
      <c r="M140" s="205">
        <f t="shared" si="76"/>
        <v>1022</v>
      </c>
      <c r="N140" s="205">
        <f t="shared" si="76"/>
        <v>4643</v>
      </c>
      <c r="O140" s="205">
        <f t="shared" si="76"/>
        <v>2855</v>
      </c>
      <c r="P140" s="205">
        <f t="shared" si="76"/>
        <v>3847</v>
      </c>
      <c r="Q140" s="205">
        <f t="shared" si="76"/>
        <v>2835</v>
      </c>
      <c r="R140" s="205">
        <f t="shared" si="76"/>
        <v>92018</v>
      </c>
    </row>
    <row r="141" spans="1:18" ht="12.75">
      <c r="A141" s="53" t="s">
        <v>177</v>
      </c>
      <c r="B141" s="202">
        <f aca="true" t="shared" si="77" ref="B141:R141">SUM(B140/B142)</f>
        <v>0.3573592345049767</v>
      </c>
      <c r="C141" s="202">
        <f t="shared" si="77"/>
        <v>0.3250302416866221</v>
      </c>
      <c r="D141" s="202">
        <f t="shared" si="77"/>
        <v>0.5964950005375766</v>
      </c>
      <c r="E141" s="202">
        <f t="shared" si="77"/>
        <v>0.45276497695852536</v>
      </c>
      <c r="F141" s="202">
        <f t="shared" si="77"/>
        <v>0.5897932816537468</v>
      </c>
      <c r="G141" s="202">
        <f t="shared" si="77"/>
        <v>0.5292714259497155</v>
      </c>
      <c r="H141" s="202">
        <f t="shared" si="77"/>
        <v>0.3379695484958643</v>
      </c>
      <c r="I141" s="202">
        <f t="shared" si="77"/>
        <v>0.402065404475043</v>
      </c>
      <c r="J141" s="202">
        <f t="shared" si="77"/>
        <v>0.36453954910202524</v>
      </c>
      <c r="K141" s="202">
        <f t="shared" si="77"/>
        <v>0.44299502184293404</v>
      </c>
      <c r="L141" s="202">
        <f t="shared" si="77"/>
        <v>0.3659411624013394</v>
      </c>
      <c r="M141" s="203">
        <f t="shared" si="77"/>
        <v>0.2555</v>
      </c>
      <c r="N141" s="203">
        <f t="shared" si="77"/>
        <v>0.432833038128088</v>
      </c>
      <c r="O141" s="203">
        <f t="shared" si="77"/>
        <v>0.40530948324815447</v>
      </c>
      <c r="P141" s="203">
        <f t="shared" si="77"/>
        <v>0.39852895472909977</v>
      </c>
      <c r="Q141" s="203">
        <f t="shared" si="77"/>
        <v>0.41544548651817115</v>
      </c>
      <c r="R141" s="203">
        <f t="shared" si="77"/>
        <v>0.3951033937895026</v>
      </c>
    </row>
    <row r="142" spans="1:18" ht="33.75">
      <c r="A142" s="60" t="s">
        <v>78</v>
      </c>
      <c r="B142" s="205">
        <f aca="true" t="shared" si="78" ref="B142:R142">SUM(B119+B121+B126+B128+B132+B133+B136+B137)</f>
        <v>20797</v>
      </c>
      <c r="C142" s="205">
        <f t="shared" si="78"/>
        <v>40507</v>
      </c>
      <c r="D142" s="205">
        <f t="shared" si="78"/>
        <v>9301</v>
      </c>
      <c r="E142" s="205">
        <f t="shared" si="78"/>
        <v>6944</v>
      </c>
      <c r="F142" s="205">
        <f t="shared" si="78"/>
        <v>1548</v>
      </c>
      <c r="G142" s="205">
        <f t="shared" si="78"/>
        <v>5449</v>
      </c>
      <c r="H142" s="205">
        <f t="shared" si="78"/>
        <v>18981</v>
      </c>
      <c r="I142" s="205">
        <f t="shared" si="78"/>
        <v>5810</v>
      </c>
      <c r="J142" s="205">
        <f t="shared" si="78"/>
        <v>23553</v>
      </c>
      <c r="K142" s="205">
        <f t="shared" si="78"/>
        <v>49215</v>
      </c>
      <c r="L142" s="205">
        <f t="shared" si="78"/>
        <v>12543</v>
      </c>
      <c r="M142" s="205">
        <f t="shared" si="78"/>
        <v>4000</v>
      </c>
      <c r="N142" s="205">
        <f t="shared" si="78"/>
        <v>10727</v>
      </c>
      <c r="O142" s="205">
        <f t="shared" si="78"/>
        <v>7044</v>
      </c>
      <c r="P142" s="205">
        <f t="shared" si="78"/>
        <v>9653</v>
      </c>
      <c r="Q142" s="205">
        <f t="shared" si="78"/>
        <v>6824</v>
      </c>
      <c r="R142" s="205">
        <f t="shared" si="78"/>
        <v>232896</v>
      </c>
    </row>
    <row r="143" spans="1:18" ht="12.75">
      <c r="A143" s="377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</row>
    <row r="144" spans="1:18" ht="12.75">
      <c r="A144" s="372" t="s">
        <v>435</v>
      </c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</row>
    <row r="145" spans="5:18" ht="12.75"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</row>
    <row r="146" spans="1:18" ht="33.75">
      <c r="A146" s="206" t="s">
        <v>190</v>
      </c>
      <c r="B146" s="207" t="s">
        <v>306</v>
      </c>
      <c r="C146" s="207" t="s">
        <v>422</v>
      </c>
      <c r="D146" s="207" t="s">
        <v>423</v>
      </c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</row>
    <row r="147" spans="1:18" ht="12.75">
      <c r="A147" s="5" t="s">
        <v>317</v>
      </c>
      <c r="B147" s="212">
        <v>10569111</v>
      </c>
      <c r="C147" s="355">
        <v>20797</v>
      </c>
      <c r="D147" s="358">
        <f>C147/B147*1000</f>
        <v>1.9677151654476899</v>
      </c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</row>
    <row r="148" spans="1:18" ht="12.75">
      <c r="A148" s="5" t="s">
        <v>318</v>
      </c>
      <c r="B148" s="212">
        <v>12519571</v>
      </c>
      <c r="C148" s="355">
        <v>40507</v>
      </c>
      <c r="D148" s="358">
        <f aca="true" t="shared" si="79" ref="D148:D164">C148/B148*1000</f>
        <v>3.23549425136053</v>
      </c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</row>
    <row r="149" spans="1:18" ht="12.75">
      <c r="A149" s="5" t="s">
        <v>319</v>
      </c>
      <c r="B149" s="212">
        <v>3375222</v>
      </c>
      <c r="C149" s="355">
        <v>9301</v>
      </c>
      <c r="D149" s="358">
        <f t="shared" si="79"/>
        <v>2.7556705899641565</v>
      </c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</row>
    <row r="150" spans="1:18" ht="12.75">
      <c r="A150" s="5" t="s">
        <v>320</v>
      </c>
      <c r="B150" s="212">
        <v>2449511</v>
      </c>
      <c r="C150" s="355">
        <v>6944</v>
      </c>
      <c r="D150" s="358">
        <f t="shared" si="79"/>
        <v>2.83485152750896</v>
      </c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</row>
    <row r="151" spans="1:18" ht="12.75">
      <c r="A151" s="5" t="s">
        <v>321</v>
      </c>
      <c r="B151" s="212">
        <v>654774</v>
      </c>
      <c r="C151" s="355">
        <v>1548</v>
      </c>
      <c r="D151" s="358">
        <f t="shared" si="79"/>
        <v>2.364174509067251</v>
      </c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</row>
    <row r="152" spans="1:18" ht="12.75">
      <c r="A152" s="5" t="s">
        <v>322</v>
      </c>
      <c r="B152" s="212">
        <v>1734272</v>
      </c>
      <c r="C152" s="355">
        <v>5449</v>
      </c>
      <c r="D152" s="358">
        <f t="shared" si="79"/>
        <v>3.1419523581076096</v>
      </c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</row>
    <row r="153" spans="1:18" ht="12.75">
      <c r="A153" s="5" t="s">
        <v>323</v>
      </c>
      <c r="B153" s="212">
        <v>6016481</v>
      </c>
      <c r="C153" s="355">
        <v>18981</v>
      </c>
      <c r="D153" s="358">
        <f t="shared" si="79"/>
        <v>3.1548341962685496</v>
      </c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</row>
    <row r="154" spans="1:18" ht="12.75">
      <c r="A154" s="5" t="s">
        <v>206</v>
      </c>
      <c r="B154" s="212">
        <v>1600327</v>
      </c>
      <c r="C154" s="355">
        <v>5810</v>
      </c>
      <c r="D154" s="358">
        <f t="shared" si="79"/>
        <v>3.63050801492445</v>
      </c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</row>
    <row r="155" spans="1:18" ht="12.75">
      <c r="A155" s="5" t="s">
        <v>247</v>
      </c>
      <c r="B155" s="212">
        <v>7778995</v>
      </c>
      <c r="C155" s="355">
        <v>23553</v>
      </c>
      <c r="D155" s="358">
        <f t="shared" si="79"/>
        <v>3.0277690112925897</v>
      </c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</row>
    <row r="156" spans="1:18" ht="12.75">
      <c r="A156" s="5" t="s">
        <v>161</v>
      </c>
      <c r="B156" s="212">
        <v>17554329</v>
      </c>
      <c r="C156" s="355">
        <v>49215</v>
      </c>
      <c r="D156" s="358">
        <f t="shared" si="79"/>
        <v>2.80358195405817</v>
      </c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</row>
    <row r="157" spans="1:18" ht="12.75">
      <c r="A157" s="5" t="s">
        <v>207</v>
      </c>
      <c r="B157" s="212">
        <v>3990278</v>
      </c>
      <c r="C157" s="355">
        <v>12543</v>
      </c>
      <c r="D157" s="358">
        <f t="shared" si="79"/>
        <v>3.14339000941789</v>
      </c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</row>
    <row r="158" spans="1:18" ht="12.75">
      <c r="A158" s="5" t="s">
        <v>326</v>
      </c>
      <c r="B158" s="212">
        <v>994287</v>
      </c>
      <c r="C158" s="355">
        <v>4000</v>
      </c>
      <c r="D158" s="358">
        <f t="shared" si="79"/>
        <v>4.022983303613544</v>
      </c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</row>
    <row r="159" spans="1:18" ht="12.75">
      <c r="A159" s="5" t="s">
        <v>327</v>
      </c>
      <c r="B159" s="212">
        <v>4050204</v>
      </c>
      <c r="C159" s="355">
        <v>10727</v>
      </c>
      <c r="D159" s="358">
        <f t="shared" si="79"/>
        <v>2.6485085689510948</v>
      </c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</row>
    <row r="160" spans="1:18" ht="12.75">
      <c r="A160" s="5" t="s">
        <v>328</v>
      </c>
      <c r="B160" s="212">
        <v>2259393</v>
      </c>
      <c r="C160" s="355">
        <v>7044</v>
      </c>
      <c r="D160" s="358">
        <f t="shared" si="79"/>
        <v>3.117651510826138</v>
      </c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</row>
    <row r="161" spans="1:18" ht="12.75">
      <c r="A161" s="5" t="s">
        <v>208</v>
      </c>
      <c r="B161" s="212">
        <v>2806531</v>
      </c>
      <c r="C161" s="355">
        <v>9653</v>
      </c>
      <c r="D161" s="358">
        <f t="shared" si="79"/>
        <v>3.4394774189203683</v>
      </c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</row>
    <row r="162" spans="1:4" ht="12.75">
      <c r="A162" s="5" t="s">
        <v>329</v>
      </c>
      <c r="B162" s="212">
        <v>2170460</v>
      </c>
      <c r="C162" s="355">
        <v>6824</v>
      </c>
      <c r="D162" s="358">
        <f t="shared" si="79"/>
        <v>3.1440339835795177</v>
      </c>
    </row>
    <row r="163" spans="1:4" ht="12.75">
      <c r="A163" s="183"/>
      <c r="B163" s="209"/>
      <c r="C163" s="356"/>
      <c r="D163" s="358"/>
    </row>
    <row r="164" spans="1:4" ht="12.75">
      <c r="A164" s="186" t="s">
        <v>330</v>
      </c>
      <c r="B164" s="242">
        <f>SUM(B147:B163)</f>
        <v>80523746</v>
      </c>
      <c r="C164" s="355">
        <f>SUM(C147:C163)</f>
        <v>232896</v>
      </c>
      <c r="D164" s="358">
        <f t="shared" si="79"/>
        <v>2.8922648481852793</v>
      </c>
    </row>
    <row r="165" spans="5:11" ht="12.75">
      <c r="E165" s="90"/>
      <c r="F165" s="90"/>
      <c r="G165" s="90"/>
      <c r="H165" s="90"/>
      <c r="I165" s="90"/>
      <c r="J165" s="90"/>
      <c r="K165" s="90"/>
    </row>
    <row r="166" spans="5:11" ht="12.75">
      <c r="E166" s="359"/>
      <c r="F166" s="360"/>
      <c r="G166" s="361"/>
      <c r="H166" s="360"/>
      <c r="I166" s="360"/>
      <c r="J166" s="360"/>
      <c r="K166" s="360"/>
    </row>
    <row r="167" spans="5:11" ht="12.75">
      <c r="E167" s="362"/>
      <c r="F167" s="363"/>
      <c r="G167" s="362"/>
      <c r="H167" s="362"/>
      <c r="I167" s="364"/>
      <c r="J167" s="364"/>
      <c r="K167" s="365"/>
    </row>
    <row r="168" spans="5:11" ht="12.75">
      <c r="E168" s="362"/>
      <c r="F168" s="363"/>
      <c r="G168" s="362"/>
      <c r="H168" s="362"/>
      <c r="I168" s="364"/>
      <c r="J168" s="364"/>
      <c r="K168" s="365"/>
    </row>
    <row r="169" spans="5:11" ht="12.75">
      <c r="E169" s="362"/>
      <c r="F169" s="363"/>
      <c r="G169" s="362"/>
      <c r="H169" s="362"/>
      <c r="I169" s="364"/>
      <c r="J169" s="364"/>
      <c r="K169" s="365"/>
    </row>
    <row r="170" spans="5:11" ht="12.75">
      <c r="E170" s="362"/>
      <c r="F170" s="363"/>
      <c r="G170" s="362"/>
      <c r="H170" s="362"/>
      <c r="I170" s="364"/>
      <c r="J170" s="364"/>
      <c r="K170" s="365"/>
    </row>
    <row r="171" spans="5:11" ht="12.75">
      <c r="E171" s="362"/>
      <c r="F171" s="363"/>
      <c r="G171" s="362"/>
      <c r="H171" s="362"/>
      <c r="I171" s="364"/>
      <c r="J171" s="364"/>
      <c r="K171" s="365"/>
    </row>
    <row r="172" spans="5:11" ht="12.75">
      <c r="E172" s="362"/>
      <c r="F172" s="363"/>
      <c r="G172" s="362"/>
      <c r="H172" s="362"/>
      <c r="I172" s="364"/>
      <c r="J172" s="364"/>
      <c r="K172" s="365"/>
    </row>
    <row r="173" spans="5:11" ht="12.75">
      <c r="E173" s="362"/>
      <c r="F173" s="363"/>
      <c r="G173" s="362"/>
      <c r="H173" s="362"/>
      <c r="I173" s="364"/>
      <c r="J173" s="364"/>
      <c r="K173" s="365"/>
    </row>
    <row r="174" spans="5:11" ht="12.75">
      <c r="E174" s="362"/>
      <c r="F174" s="363"/>
      <c r="G174" s="362"/>
      <c r="H174" s="362"/>
      <c r="I174" s="364"/>
      <c r="J174" s="364"/>
      <c r="K174" s="365"/>
    </row>
    <row r="175" spans="5:11" ht="12.75">
      <c r="E175" s="362"/>
      <c r="F175" s="363"/>
      <c r="G175" s="362"/>
      <c r="H175" s="362"/>
      <c r="I175" s="364"/>
      <c r="J175" s="364"/>
      <c r="K175" s="365"/>
    </row>
    <row r="176" spans="5:11" ht="12.75">
      <c r="E176" s="362"/>
      <c r="F176" s="363"/>
      <c r="G176" s="362"/>
      <c r="H176" s="362"/>
      <c r="I176" s="364"/>
      <c r="J176" s="364"/>
      <c r="K176" s="365"/>
    </row>
    <row r="177" spans="5:11" ht="12.75">
      <c r="E177" s="362"/>
      <c r="F177" s="363"/>
      <c r="G177" s="362"/>
      <c r="H177" s="362"/>
      <c r="I177" s="364"/>
      <c r="J177" s="364"/>
      <c r="K177" s="365"/>
    </row>
    <row r="178" spans="5:11" ht="12.75">
      <c r="E178" s="362"/>
      <c r="F178" s="363"/>
      <c r="G178" s="362"/>
      <c r="H178" s="362"/>
      <c r="I178" s="364"/>
      <c r="J178" s="364"/>
      <c r="K178" s="365"/>
    </row>
    <row r="179" spans="5:11" ht="12.75">
      <c r="E179" s="362"/>
      <c r="F179" s="363"/>
      <c r="G179" s="362"/>
      <c r="H179" s="362"/>
      <c r="I179" s="364"/>
      <c r="J179" s="364"/>
      <c r="K179" s="365"/>
    </row>
    <row r="180" spans="5:11" ht="12.75">
      <c r="E180" s="362"/>
      <c r="F180" s="363"/>
      <c r="G180" s="362"/>
      <c r="H180" s="362"/>
      <c r="I180" s="364"/>
      <c r="J180" s="364"/>
      <c r="K180" s="365"/>
    </row>
    <row r="181" spans="5:11" ht="12.75">
      <c r="E181" s="362"/>
      <c r="F181" s="363"/>
      <c r="G181" s="362"/>
      <c r="H181" s="362"/>
      <c r="I181" s="364"/>
      <c r="J181" s="364"/>
      <c r="K181" s="365"/>
    </row>
    <row r="182" spans="5:11" ht="12.75">
      <c r="E182" s="362"/>
      <c r="F182" s="363"/>
      <c r="G182" s="362"/>
      <c r="H182" s="362"/>
      <c r="I182" s="364"/>
      <c r="J182" s="364"/>
      <c r="K182" s="365"/>
    </row>
    <row r="183" spans="5:11" ht="12.75">
      <c r="E183" s="366"/>
      <c r="F183" s="367"/>
      <c r="G183" s="368"/>
      <c r="H183" s="368"/>
      <c r="I183" s="369"/>
      <c r="J183" s="369"/>
      <c r="K183" s="370"/>
    </row>
    <row r="184" spans="5:11" ht="12.75">
      <c r="E184" s="371"/>
      <c r="F184" s="362"/>
      <c r="G184" s="368"/>
      <c r="H184" s="362"/>
      <c r="I184" s="364"/>
      <c r="J184" s="364"/>
      <c r="K184" s="365"/>
    </row>
    <row r="185" spans="3:11" ht="12.75">
      <c r="C185" s="357"/>
      <c r="D185" s="357"/>
      <c r="E185" s="90"/>
      <c r="F185" s="90"/>
      <c r="G185" s="90"/>
      <c r="H185" s="90"/>
      <c r="I185" s="90"/>
      <c r="J185" s="90"/>
      <c r="K185" s="90"/>
    </row>
  </sheetData>
  <sheetProtection/>
  <printOptions horizontalCentered="1" verticalCentered="1"/>
  <pageMargins left="0.5118110236220472" right="0.4724409448818898" top="0.7874015748031497" bottom="0.7874015748031497" header="0.4724409448818898" footer="0.5118110236220472"/>
  <pageSetup fitToHeight="2" orientation="landscape" paperSize="9" scale="85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88"/>
  <sheetViews>
    <sheetView zoomScale="150" zoomScaleNormal="150" zoomScalePageLayoutView="0" workbookViewId="0" topLeftCell="A152">
      <selection activeCell="T179" sqref="T179"/>
    </sheetView>
  </sheetViews>
  <sheetFormatPr defaultColWidth="11.421875" defaultRowHeight="12.75"/>
  <cols>
    <col min="1" max="1" width="14.421875" style="0" customWidth="1"/>
    <col min="2" max="3" width="6.71093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140625" style="0" customWidth="1"/>
    <col min="8" max="11" width="6.28125" style="0" customWidth="1"/>
    <col min="12" max="12" width="6.00390625" style="0" customWidth="1"/>
    <col min="13" max="14" width="6.28125" style="0" customWidth="1"/>
    <col min="15" max="15" width="6.421875" style="0" customWidth="1"/>
    <col min="16" max="16" width="6.7109375" style="0" customWidth="1"/>
    <col min="17" max="17" width="6.00390625" style="0" customWidth="1"/>
    <col min="18" max="18" width="7.140625" style="0" customWidth="1"/>
  </cols>
  <sheetData>
    <row r="1" spans="1:12" ht="18" hidden="1">
      <c r="A1" s="35" t="s">
        <v>287</v>
      </c>
      <c r="I1" s="36"/>
      <c r="J1" s="36"/>
      <c r="K1" s="36"/>
      <c r="L1" s="37"/>
    </row>
    <row r="2" spans="1:18" ht="22.5" hidden="1">
      <c r="A2" s="38" t="s">
        <v>190</v>
      </c>
      <c r="B2" s="39" t="s">
        <v>59</v>
      </c>
      <c r="C2" s="40" t="s">
        <v>318</v>
      </c>
      <c r="D2" s="40" t="s">
        <v>319</v>
      </c>
      <c r="E2" s="40" t="s">
        <v>60</v>
      </c>
      <c r="F2" s="40" t="s">
        <v>321</v>
      </c>
      <c r="G2" s="40" t="s">
        <v>61</v>
      </c>
      <c r="H2" s="41" t="s">
        <v>323</v>
      </c>
      <c r="I2" s="42" t="s">
        <v>160</v>
      </c>
      <c r="J2" s="43" t="s">
        <v>82</v>
      </c>
      <c r="K2" s="42" t="s">
        <v>161</v>
      </c>
      <c r="L2" s="42" t="s">
        <v>162</v>
      </c>
      <c r="M2" s="44" t="s">
        <v>290</v>
      </c>
      <c r="N2" s="41" t="s">
        <v>81</v>
      </c>
      <c r="O2" s="41" t="s">
        <v>83</v>
      </c>
      <c r="P2" s="41" t="s">
        <v>291</v>
      </c>
      <c r="Q2" s="41" t="s">
        <v>292</v>
      </c>
      <c r="R2" s="41" t="s">
        <v>175</v>
      </c>
    </row>
    <row r="3" spans="1:18" ht="22.5" hidden="1">
      <c r="A3" s="45" t="s">
        <v>176</v>
      </c>
      <c r="B3" s="46">
        <v>779</v>
      </c>
      <c r="C3" s="46">
        <v>1664</v>
      </c>
      <c r="D3" s="46">
        <v>205</v>
      </c>
      <c r="E3" s="46">
        <v>278</v>
      </c>
      <c r="F3" s="46">
        <v>50</v>
      </c>
      <c r="G3" s="47"/>
      <c r="H3" s="48">
        <v>685</v>
      </c>
      <c r="I3" s="46">
        <v>225</v>
      </c>
      <c r="J3" s="46">
        <v>1168</v>
      </c>
      <c r="K3" s="46">
        <v>1989</v>
      </c>
      <c r="L3" s="46">
        <v>458</v>
      </c>
      <c r="M3" s="48">
        <v>157</v>
      </c>
      <c r="N3" s="46">
        <v>516</v>
      </c>
      <c r="O3" s="49">
        <v>248</v>
      </c>
      <c r="P3" s="49">
        <v>269</v>
      </c>
      <c r="Q3" s="50">
        <v>174</v>
      </c>
      <c r="R3" s="51">
        <f>SUM(B3:Q3)</f>
        <v>8865</v>
      </c>
    </row>
    <row r="4" spans="1:18" ht="12.75" hidden="1">
      <c r="A4" s="52" t="s">
        <v>177</v>
      </c>
      <c r="B4" s="53">
        <f>SUM(B3/B26)</f>
        <v>0.3025242718446602</v>
      </c>
      <c r="C4" s="53">
        <f>SUM(C3/C26)</f>
        <v>0.34782608695652173</v>
      </c>
      <c r="D4" s="53">
        <f>SUM(D3/D26)</f>
        <v>0.1935788479697828</v>
      </c>
      <c r="E4" s="53">
        <f>SUM(E3/E26)</f>
        <v>0.23013245033112584</v>
      </c>
      <c r="F4" s="53">
        <f>SUM(F3/F26)</f>
        <v>0.18315018315018314</v>
      </c>
      <c r="G4" s="53"/>
      <c r="H4" s="53">
        <f aca="true" t="shared" si="0" ref="H4:R4">SUM(H3/H26)</f>
        <v>0.24747109826589594</v>
      </c>
      <c r="I4" s="53">
        <f t="shared" si="0"/>
        <v>0.29605263157894735</v>
      </c>
      <c r="J4" s="54">
        <f t="shared" si="0"/>
        <v>0.2336</v>
      </c>
      <c r="K4" s="53">
        <f t="shared" si="0"/>
        <v>0.26435406698564595</v>
      </c>
      <c r="L4" s="53">
        <f t="shared" si="0"/>
        <v>0.2627653471026965</v>
      </c>
      <c r="M4" s="55">
        <f t="shared" si="0"/>
        <v>0.3347547974413646</v>
      </c>
      <c r="N4" s="56">
        <f t="shared" si="0"/>
        <v>0.24513064133016627</v>
      </c>
      <c r="O4" s="56">
        <f t="shared" si="0"/>
        <v>0.1837037037037037</v>
      </c>
      <c r="P4" s="56">
        <f t="shared" si="0"/>
        <v>0.18680555555555556</v>
      </c>
      <c r="Q4" s="56">
        <f t="shared" si="0"/>
        <v>0.2766295707472178</v>
      </c>
      <c r="R4" s="56">
        <f t="shared" si="0"/>
        <v>0.2631578947368421</v>
      </c>
    </row>
    <row r="5" spans="1:18" ht="22.5" customHeight="1" hidden="1">
      <c r="A5" s="45" t="s">
        <v>178</v>
      </c>
      <c r="B5" s="46">
        <v>520</v>
      </c>
      <c r="C5" s="46">
        <v>625</v>
      </c>
      <c r="D5" s="46">
        <v>116</v>
      </c>
      <c r="E5" s="46">
        <v>179</v>
      </c>
      <c r="F5" s="46">
        <v>78</v>
      </c>
      <c r="G5" s="47"/>
      <c r="H5" s="48">
        <v>440</v>
      </c>
      <c r="I5" s="46">
        <v>121</v>
      </c>
      <c r="J5" s="57">
        <v>1135</v>
      </c>
      <c r="K5" s="58">
        <v>601</v>
      </c>
      <c r="L5" s="58">
        <v>270</v>
      </c>
      <c r="M5" s="46">
        <v>153</v>
      </c>
      <c r="N5" s="46">
        <v>313</v>
      </c>
      <c r="O5" s="49">
        <v>269</v>
      </c>
      <c r="P5" s="49">
        <v>421</v>
      </c>
      <c r="Q5" s="50">
        <v>72</v>
      </c>
      <c r="R5" s="51">
        <f>SUM(B5:Q5)</f>
        <v>5313</v>
      </c>
    </row>
    <row r="6" spans="1:18" ht="12" customHeight="1" hidden="1">
      <c r="A6" s="59" t="s">
        <v>177</v>
      </c>
      <c r="B6" s="53">
        <f>SUM(B5/B26)</f>
        <v>0.20194174757281552</v>
      </c>
      <c r="C6" s="53">
        <f>SUM(C5/C26)</f>
        <v>0.1306438127090301</v>
      </c>
      <c r="D6" s="53">
        <f>SUM(D5/D26)</f>
        <v>0.10953729933899906</v>
      </c>
      <c r="E6" s="53">
        <f>SUM(E5/E26)</f>
        <v>0.14817880794701987</v>
      </c>
      <c r="F6" s="53">
        <f>SUM(F5/F26)</f>
        <v>0.2857142857142857</v>
      </c>
      <c r="G6" s="53"/>
      <c r="H6" s="53">
        <f aca="true" t="shared" si="1" ref="H6:R6">SUM(H5/H26)</f>
        <v>0.15895953757225434</v>
      </c>
      <c r="I6" s="53">
        <f t="shared" si="1"/>
        <v>0.15921052631578947</v>
      </c>
      <c r="J6" s="54">
        <f t="shared" si="1"/>
        <v>0.227</v>
      </c>
      <c r="K6" s="53">
        <f t="shared" si="1"/>
        <v>0.07987772461456671</v>
      </c>
      <c r="L6" s="53">
        <f t="shared" si="1"/>
        <v>0.1549053356282272</v>
      </c>
      <c r="M6" s="55">
        <f t="shared" si="1"/>
        <v>0.326226012793177</v>
      </c>
      <c r="N6" s="56">
        <f t="shared" si="1"/>
        <v>0.1486935866983373</v>
      </c>
      <c r="O6" s="56">
        <f t="shared" si="1"/>
        <v>0.19925925925925925</v>
      </c>
      <c r="P6" s="56">
        <f t="shared" si="1"/>
        <v>0.2923611111111111</v>
      </c>
      <c r="Q6" s="56">
        <f t="shared" si="1"/>
        <v>0.11446740858505565</v>
      </c>
      <c r="R6" s="56">
        <f t="shared" si="1"/>
        <v>0.15771662659186036</v>
      </c>
    </row>
    <row r="7" spans="1:18" ht="35.25" customHeight="1" hidden="1">
      <c r="A7" s="60" t="s">
        <v>179</v>
      </c>
      <c r="B7" s="61">
        <f>SUM(B3+B5)</f>
        <v>1299</v>
      </c>
      <c r="C7" s="61">
        <f>SUM(C3+C5)</f>
        <v>2289</v>
      </c>
      <c r="D7" s="61">
        <f>SUM(D3+D5)</f>
        <v>321</v>
      </c>
      <c r="E7" s="61">
        <f>SUM(E3+E5)</f>
        <v>457</v>
      </c>
      <c r="F7" s="61">
        <f>SUM(F3+F5)</f>
        <v>128</v>
      </c>
      <c r="G7" s="61"/>
      <c r="H7" s="61">
        <f aca="true" t="shared" si="2" ref="H7:N7">SUM(H3+H5)</f>
        <v>1125</v>
      </c>
      <c r="I7" s="61">
        <f t="shared" si="2"/>
        <v>346</v>
      </c>
      <c r="J7" s="62">
        <f t="shared" si="2"/>
        <v>2303</v>
      </c>
      <c r="K7" s="61">
        <f t="shared" si="2"/>
        <v>2590</v>
      </c>
      <c r="L7" s="61">
        <f t="shared" si="2"/>
        <v>728</v>
      </c>
      <c r="M7" s="63">
        <f t="shared" si="2"/>
        <v>310</v>
      </c>
      <c r="N7" s="64">
        <f t="shared" si="2"/>
        <v>829</v>
      </c>
      <c r="O7" s="64">
        <v>962</v>
      </c>
      <c r="P7" s="64">
        <f>SUM(P3+P5)</f>
        <v>690</v>
      </c>
      <c r="Q7" s="64">
        <f>SUM(Q3+Q5)</f>
        <v>246</v>
      </c>
      <c r="R7" s="64">
        <f>SUM(R3+R5)</f>
        <v>14178</v>
      </c>
    </row>
    <row r="8" spans="1:18" ht="12.75" hidden="1">
      <c r="A8" s="59" t="s">
        <v>177</v>
      </c>
      <c r="B8" s="53">
        <f>SUM(B7/B26)</f>
        <v>0.5044660194174757</v>
      </c>
      <c r="C8" s="53">
        <f>SUM(C7/C26)</f>
        <v>0.4784698996655518</v>
      </c>
      <c r="D8" s="53">
        <f>SUM(D7/D26)</f>
        <v>0.3031161473087819</v>
      </c>
      <c r="E8" s="53">
        <f>SUM(E7/E26)</f>
        <v>0.3783112582781457</v>
      </c>
      <c r="F8" s="53">
        <f>SUM(F7/F26)</f>
        <v>0.46886446886446886</v>
      </c>
      <c r="G8" s="53"/>
      <c r="H8" s="53">
        <f aca="true" t="shared" si="3" ref="H8:R8">SUM(H7/H26)</f>
        <v>0.4064306358381503</v>
      </c>
      <c r="I8" s="53">
        <f t="shared" si="3"/>
        <v>0.45526315789473687</v>
      </c>
      <c r="J8" s="54">
        <f t="shared" si="3"/>
        <v>0.4606</v>
      </c>
      <c r="K8" s="53">
        <f t="shared" si="3"/>
        <v>0.34423179160021267</v>
      </c>
      <c r="L8" s="53">
        <f t="shared" si="3"/>
        <v>0.41767068273092367</v>
      </c>
      <c r="M8" s="55">
        <f t="shared" si="3"/>
        <v>0.6609808102345416</v>
      </c>
      <c r="N8" s="56">
        <f t="shared" si="3"/>
        <v>0.3938242280285036</v>
      </c>
      <c r="O8" s="56">
        <f t="shared" si="3"/>
        <v>0.7125925925925926</v>
      </c>
      <c r="P8" s="56">
        <f t="shared" si="3"/>
        <v>0.4791666666666667</v>
      </c>
      <c r="Q8" s="56">
        <f t="shared" si="3"/>
        <v>0.39109697933227344</v>
      </c>
      <c r="R8" s="56">
        <f t="shared" si="3"/>
        <v>0.42087452132870246</v>
      </c>
    </row>
    <row r="9" spans="1:18" ht="2.25" customHeight="1" hidden="1">
      <c r="A9" s="65"/>
      <c r="B9" s="66"/>
      <c r="C9" s="66"/>
      <c r="D9" s="66"/>
      <c r="E9" s="66"/>
      <c r="F9" s="66"/>
      <c r="G9" s="66"/>
      <c r="H9" s="66"/>
      <c r="I9" s="66"/>
      <c r="J9" s="67"/>
      <c r="K9" s="66"/>
      <c r="L9" s="66"/>
      <c r="M9" s="68"/>
      <c r="N9" s="66"/>
      <c r="O9" s="66"/>
      <c r="P9" s="66"/>
      <c r="Q9" s="66"/>
      <c r="R9" s="61"/>
    </row>
    <row r="10" spans="1:18" ht="22.5" hidden="1">
      <c r="A10" s="45" t="s">
        <v>79</v>
      </c>
      <c r="B10" s="46">
        <v>764</v>
      </c>
      <c r="C10" s="46">
        <v>1681</v>
      </c>
      <c r="D10" s="46">
        <v>433</v>
      </c>
      <c r="E10" s="46">
        <v>429</v>
      </c>
      <c r="F10" s="46">
        <v>34</v>
      </c>
      <c r="G10" s="47"/>
      <c r="H10" s="48">
        <v>1162</v>
      </c>
      <c r="I10" s="46">
        <v>227</v>
      </c>
      <c r="J10" s="57">
        <v>1742</v>
      </c>
      <c r="K10" s="58">
        <v>2901</v>
      </c>
      <c r="L10" s="58">
        <v>439</v>
      </c>
      <c r="M10" s="46">
        <v>123</v>
      </c>
      <c r="N10" s="46">
        <v>816</v>
      </c>
      <c r="O10" s="49">
        <v>380</v>
      </c>
      <c r="P10" s="49">
        <v>527</v>
      </c>
      <c r="Q10" s="50">
        <v>274</v>
      </c>
      <c r="R10" s="51">
        <f>SUM(B10:Q10)</f>
        <v>11932</v>
      </c>
    </row>
    <row r="11" spans="1:18" ht="12.75" hidden="1">
      <c r="A11" s="52" t="s">
        <v>177</v>
      </c>
      <c r="B11" s="53">
        <f>SUM(B10/B26)</f>
        <v>0.2966990291262136</v>
      </c>
      <c r="C11" s="53">
        <f>SUM(C10/C26)</f>
        <v>0.35137959866220736</v>
      </c>
      <c r="D11" s="53">
        <f>SUM(D10/D26)</f>
        <v>0.408876298394712</v>
      </c>
      <c r="E11" s="53">
        <f>SUM(E10/E26)</f>
        <v>0.35513245033112584</v>
      </c>
      <c r="F11" s="53">
        <f>SUM(F10/F26)</f>
        <v>0.12454212454212454</v>
      </c>
      <c r="G11" s="53"/>
      <c r="H11" s="53">
        <f aca="true" t="shared" si="4" ref="H11:R11">SUM(H10/H26)</f>
        <v>0.4197976878612717</v>
      </c>
      <c r="I11" s="53">
        <f t="shared" si="4"/>
        <v>0.2986842105263158</v>
      </c>
      <c r="J11" s="54">
        <f t="shared" si="4"/>
        <v>0.3484</v>
      </c>
      <c r="K11" s="53">
        <f t="shared" si="4"/>
        <v>0.38556618819776717</v>
      </c>
      <c r="L11" s="53">
        <f t="shared" si="4"/>
        <v>0.2518646012621916</v>
      </c>
      <c r="M11" s="55">
        <f t="shared" si="4"/>
        <v>0.2622601279317697</v>
      </c>
      <c r="N11" s="56">
        <f t="shared" si="4"/>
        <v>0.38764845605700715</v>
      </c>
      <c r="O11" s="56">
        <f t="shared" si="4"/>
        <v>0.2814814814814815</v>
      </c>
      <c r="P11" s="56">
        <f t="shared" si="4"/>
        <v>0.3659722222222222</v>
      </c>
      <c r="Q11" s="56">
        <f t="shared" si="4"/>
        <v>0.4356120826709062</v>
      </c>
      <c r="R11" s="56">
        <f t="shared" si="4"/>
        <v>0.3542019176536943</v>
      </c>
    </row>
    <row r="12" spans="1:18" ht="28.5" customHeight="1" hidden="1">
      <c r="A12" s="45" t="s">
        <v>180</v>
      </c>
      <c r="B12" s="46">
        <v>230</v>
      </c>
      <c r="C12" s="46">
        <v>303</v>
      </c>
      <c r="D12" s="46">
        <v>168</v>
      </c>
      <c r="E12" s="46">
        <v>52</v>
      </c>
      <c r="F12" s="46">
        <v>50</v>
      </c>
      <c r="G12" s="47"/>
      <c r="H12" s="48">
        <v>287</v>
      </c>
      <c r="I12" s="46">
        <v>2</v>
      </c>
      <c r="J12" s="57">
        <v>225</v>
      </c>
      <c r="K12" s="58">
        <v>436</v>
      </c>
      <c r="L12" s="58">
        <v>135</v>
      </c>
      <c r="M12" s="46">
        <v>17</v>
      </c>
      <c r="N12" s="46">
        <v>23</v>
      </c>
      <c r="O12" s="49">
        <v>6</v>
      </c>
      <c r="P12" s="49">
        <v>133</v>
      </c>
      <c r="Q12" s="50">
        <v>7</v>
      </c>
      <c r="R12" s="51">
        <f>SUM(B12:Q12)</f>
        <v>2074</v>
      </c>
    </row>
    <row r="13" spans="1:18" ht="12.75" hidden="1">
      <c r="A13" s="69" t="s">
        <v>177</v>
      </c>
      <c r="B13" s="53">
        <f>SUM(B12/B26)</f>
        <v>0.08932038834951456</v>
      </c>
      <c r="C13" s="53">
        <f aca="true" t="shared" si="5" ref="C13:R13">SUM(C12/C26)</f>
        <v>0.06333612040133779</v>
      </c>
      <c r="D13" s="53">
        <f t="shared" si="5"/>
        <v>0.15864022662889518</v>
      </c>
      <c r="E13" s="53">
        <f t="shared" si="5"/>
        <v>0.04304635761589404</v>
      </c>
      <c r="F13" s="53">
        <f t="shared" si="5"/>
        <v>0.18315018315018314</v>
      </c>
      <c r="G13" s="53"/>
      <c r="H13" s="53">
        <f t="shared" si="5"/>
        <v>0.1036849710982659</v>
      </c>
      <c r="I13" s="53">
        <f t="shared" si="5"/>
        <v>0.002631578947368421</v>
      </c>
      <c r="J13" s="54">
        <f t="shared" si="5"/>
        <v>0.045</v>
      </c>
      <c r="K13" s="53">
        <f t="shared" si="5"/>
        <v>0.057947900053163214</v>
      </c>
      <c r="L13" s="53">
        <f t="shared" si="5"/>
        <v>0.0774526678141136</v>
      </c>
      <c r="M13" s="55">
        <f t="shared" si="5"/>
        <v>0.03624733475479744</v>
      </c>
      <c r="N13" s="56">
        <f t="shared" si="5"/>
        <v>0.010926365795724466</v>
      </c>
      <c r="O13" s="56">
        <f t="shared" si="5"/>
        <v>0.0044444444444444444</v>
      </c>
      <c r="P13" s="56">
        <f t="shared" si="5"/>
        <v>0.09236111111111112</v>
      </c>
      <c r="Q13" s="56">
        <f t="shared" si="5"/>
        <v>0.011128775834658187</v>
      </c>
      <c r="R13" s="56">
        <f t="shared" si="5"/>
        <v>0.06156677650132098</v>
      </c>
    </row>
    <row r="14" spans="1:18" ht="12.75" hidden="1">
      <c r="A14" s="69" t="s">
        <v>80</v>
      </c>
      <c r="B14" s="61">
        <f>SUM(B10+B12)</f>
        <v>994</v>
      </c>
      <c r="C14" s="61">
        <f aca="true" t="shared" si="6" ref="C14:R14">SUM(C10+C12)</f>
        <v>1984</v>
      </c>
      <c r="D14" s="61">
        <f t="shared" si="6"/>
        <v>601</v>
      </c>
      <c r="E14" s="61">
        <f t="shared" si="6"/>
        <v>481</v>
      </c>
      <c r="F14" s="61">
        <f t="shared" si="6"/>
        <v>84</v>
      </c>
      <c r="G14" s="61"/>
      <c r="H14" s="61">
        <f t="shared" si="6"/>
        <v>1449</v>
      </c>
      <c r="I14" s="61">
        <f t="shared" si="6"/>
        <v>229</v>
      </c>
      <c r="J14" s="62">
        <f t="shared" si="6"/>
        <v>1967</v>
      </c>
      <c r="K14" s="61">
        <f t="shared" si="6"/>
        <v>3337</v>
      </c>
      <c r="L14" s="61">
        <f t="shared" si="6"/>
        <v>574</v>
      </c>
      <c r="M14" s="63">
        <f t="shared" si="6"/>
        <v>140</v>
      </c>
      <c r="N14" s="64">
        <f t="shared" si="6"/>
        <v>839</v>
      </c>
      <c r="O14" s="64">
        <f t="shared" si="6"/>
        <v>386</v>
      </c>
      <c r="P14" s="64">
        <f t="shared" si="6"/>
        <v>660</v>
      </c>
      <c r="Q14" s="64">
        <f t="shared" si="6"/>
        <v>281</v>
      </c>
      <c r="R14" s="64">
        <f t="shared" si="6"/>
        <v>14006</v>
      </c>
    </row>
    <row r="15" spans="1:18" ht="12.75" hidden="1">
      <c r="A15" s="69" t="s">
        <v>177</v>
      </c>
      <c r="B15" s="53">
        <f>SUM(B14/B26)</f>
        <v>0.38601941747572815</v>
      </c>
      <c r="C15" s="53">
        <f aca="true" t="shared" si="7" ref="C15:R15">SUM(C14/C26)</f>
        <v>0.41471571906354515</v>
      </c>
      <c r="D15" s="53">
        <f t="shared" si="7"/>
        <v>0.5675165250236072</v>
      </c>
      <c r="E15" s="53">
        <f t="shared" si="7"/>
        <v>0.3981788079470199</v>
      </c>
      <c r="F15" s="53">
        <f t="shared" si="7"/>
        <v>0.3076923076923077</v>
      </c>
      <c r="G15" s="53"/>
      <c r="H15" s="53">
        <f t="shared" si="7"/>
        <v>0.5234826589595376</v>
      </c>
      <c r="I15" s="53">
        <f t="shared" si="7"/>
        <v>0.3013157894736842</v>
      </c>
      <c r="J15" s="54">
        <f t="shared" si="7"/>
        <v>0.3934</v>
      </c>
      <c r="K15" s="53">
        <f t="shared" si="7"/>
        <v>0.44351408825093036</v>
      </c>
      <c r="L15" s="53">
        <f t="shared" si="7"/>
        <v>0.3293172690763052</v>
      </c>
      <c r="M15" s="55">
        <f t="shared" si="7"/>
        <v>0.29850746268656714</v>
      </c>
      <c r="N15" s="56">
        <f t="shared" si="7"/>
        <v>0.3985748218527316</v>
      </c>
      <c r="O15" s="56">
        <f t="shared" si="7"/>
        <v>0.2859259259259259</v>
      </c>
      <c r="P15" s="56">
        <f t="shared" si="7"/>
        <v>0.4583333333333333</v>
      </c>
      <c r="Q15" s="56">
        <f t="shared" si="7"/>
        <v>0.4467408585055644</v>
      </c>
      <c r="R15" s="56">
        <f t="shared" si="7"/>
        <v>0.4157686941550153</v>
      </c>
    </row>
    <row r="16" spans="1:18" ht="22.5" hidden="1">
      <c r="A16" s="70" t="s">
        <v>181</v>
      </c>
      <c r="B16" s="58">
        <v>268</v>
      </c>
      <c r="C16" s="58">
        <v>473</v>
      </c>
      <c r="D16" s="58">
        <v>94</v>
      </c>
      <c r="E16" s="58">
        <v>259</v>
      </c>
      <c r="F16" s="58">
        <v>52</v>
      </c>
      <c r="G16" s="58"/>
      <c r="H16" s="58">
        <v>166</v>
      </c>
      <c r="I16" s="58">
        <v>174</v>
      </c>
      <c r="J16" s="58">
        <v>681</v>
      </c>
      <c r="K16" s="58">
        <v>1486</v>
      </c>
      <c r="L16" s="58">
        <v>421</v>
      </c>
      <c r="M16" s="58">
        <v>19</v>
      </c>
      <c r="N16" s="58">
        <v>426</v>
      </c>
      <c r="O16" s="66">
        <v>442</v>
      </c>
      <c r="P16" s="66">
        <v>88</v>
      </c>
      <c r="Q16" s="66">
        <v>100</v>
      </c>
      <c r="R16" s="61">
        <f>SUM(B16:Q16)</f>
        <v>5149</v>
      </c>
    </row>
    <row r="17" spans="1:18" ht="11.25" customHeight="1" hidden="1">
      <c r="A17" s="70" t="s">
        <v>182</v>
      </c>
      <c r="B17" s="58">
        <v>5</v>
      </c>
      <c r="C17" s="58">
        <v>10</v>
      </c>
      <c r="D17" s="58">
        <v>13</v>
      </c>
      <c r="E17" s="58">
        <v>5</v>
      </c>
      <c r="F17" s="58">
        <v>5</v>
      </c>
      <c r="G17" s="58"/>
      <c r="H17" s="58">
        <v>12</v>
      </c>
      <c r="I17" s="58">
        <v>3</v>
      </c>
      <c r="J17" s="58">
        <v>29</v>
      </c>
      <c r="K17" s="58">
        <v>28</v>
      </c>
      <c r="L17" s="58">
        <v>1</v>
      </c>
      <c r="M17" s="58">
        <v>0</v>
      </c>
      <c r="N17" s="58">
        <v>2</v>
      </c>
      <c r="O17" s="66">
        <v>2</v>
      </c>
      <c r="P17" s="66">
        <v>0</v>
      </c>
      <c r="Q17" s="66">
        <v>2</v>
      </c>
      <c r="R17" s="61">
        <f>SUM(B17:Q17)</f>
        <v>117</v>
      </c>
    </row>
    <row r="18" spans="1:18" ht="18" customHeight="1" hidden="1">
      <c r="A18" s="45" t="s">
        <v>183</v>
      </c>
      <c r="B18" s="61">
        <f>SUM(B16+B17)</f>
        <v>273</v>
      </c>
      <c r="C18" s="61">
        <f>SUM(C16+C17)</f>
        <v>483</v>
      </c>
      <c r="D18" s="61">
        <f>SUM(D16+D17)</f>
        <v>107</v>
      </c>
      <c r="E18" s="61">
        <f>SUM(E16+E17)</f>
        <v>264</v>
      </c>
      <c r="F18" s="61">
        <f>SUM(F16+F17)</f>
        <v>57</v>
      </c>
      <c r="G18" s="61"/>
      <c r="H18" s="61">
        <f aca="true" t="shared" si="8" ref="H18:R18">SUM(H16+H17)</f>
        <v>178</v>
      </c>
      <c r="I18" s="61">
        <f t="shared" si="8"/>
        <v>177</v>
      </c>
      <c r="J18" s="62">
        <f t="shared" si="8"/>
        <v>710</v>
      </c>
      <c r="K18" s="61">
        <f t="shared" si="8"/>
        <v>1514</v>
      </c>
      <c r="L18" s="61">
        <f t="shared" si="8"/>
        <v>422</v>
      </c>
      <c r="M18" s="63">
        <f t="shared" si="8"/>
        <v>19</v>
      </c>
      <c r="N18" s="64">
        <f t="shared" si="8"/>
        <v>428</v>
      </c>
      <c r="O18" s="64">
        <f t="shared" si="8"/>
        <v>444</v>
      </c>
      <c r="P18" s="64">
        <f t="shared" si="8"/>
        <v>88</v>
      </c>
      <c r="Q18" s="64">
        <f t="shared" si="8"/>
        <v>102</v>
      </c>
      <c r="R18" s="64">
        <f t="shared" si="8"/>
        <v>5266</v>
      </c>
    </row>
    <row r="19" spans="1:18" ht="12.75" hidden="1">
      <c r="A19" s="53" t="s">
        <v>177</v>
      </c>
      <c r="B19" s="53">
        <f>SUM(B18/B26)</f>
        <v>0.10601941747572816</v>
      </c>
      <c r="C19" s="53">
        <f>SUM(C18/C26)</f>
        <v>0.10096153846153846</v>
      </c>
      <c r="D19" s="53">
        <f>SUM(D18/D26)</f>
        <v>0.10103871576959396</v>
      </c>
      <c r="E19" s="53">
        <f>SUM(E18/E26)</f>
        <v>0.2185430463576159</v>
      </c>
      <c r="F19" s="53">
        <f>SUM(F18/F26)</f>
        <v>0.2087912087912088</v>
      </c>
      <c r="G19" s="53"/>
      <c r="H19" s="53">
        <f aca="true" t="shared" si="9" ref="H19:R19">SUM(H18/H26)</f>
        <v>0.06430635838150289</v>
      </c>
      <c r="I19" s="53">
        <f t="shared" si="9"/>
        <v>0.23289473684210527</v>
      </c>
      <c r="J19" s="54">
        <f t="shared" si="9"/>
        <v>0.142</v>
      </c>
      <c r="K19" s="53">
        <f t="shared" si="9"/>
        <v>0.2012227538543328</v>
      </c>
      <c r="L19" s="53">
        <f t="shared" si="9"/>
        <v>0.24211130235226622</v>
      </c>
      <c r="M19" s="55">
        <f t="shared" si="9"/>
        <v>0.04051172707889126</v>
      </c>
      <c r="N19" s="56">
        <f t="shared" si="9"/>
        <v>0.2033254156769596</v>
      </c>
      <c r="O19" s="56">
        <f t="shared" si="9"/>
        <v>0.3288888888888889</v>
      </c>
      <c r="P19" s="56">
        <f t="shared" si="9"/>
        <v>0.06111111111111111</v>
      </c>
      <c r="Q19" s="56">
        <f t="shared" si="9"/>
        <v>0.16216216216216217</v>
      </c>
      <c r="R19" s="56">
        <f t="shared" si="9"/>
        <v>0.15632142963160864</v>
      </c>
    </row>
    <row r="20" spans="1:18" ht="22.5" hidden="1">
      <c r="A20" s="70" t="s">
        <v>184</v>
      </c>
      <c r="B20" s="73">
        <v>6</v>
      </c>
      <c r="C20" s="73">
        <v>24</v>
      </c>
      <c r="D20" s="73">
        <v>9</v>
      </c>
      <c r="E20" s="73">
        <v>6</v>
      </c>
      <c r="F20" s="73">
        <v>2</v>
      </c>
      <c r="G20" s="74"/>
      <c r="H20" s="75">
        <v>13</v>
      </c>
      <c r="I20" s="73">
        <v>8</v>
      </c>
      <c r="J20" s="73">
        <v>12</v>
      </c>
      <c r="K20" s="73">
        <v>49</v>
      </c>
      <c r="L20" s="73">
        <v>16</v>
      </c>
      <c r="M20" s="75">
        <v>0</v>
      </c>
      <c r="N20" s="76">
        <v>8</v>
      </c>
      <c r="O20" s="76">
        <v>3</v>
      </c>
      <c r="P20" s="76">
        <v>1</v>
      </c>
      <c r="Q20" s="77">
        <v>0</v>
      </c>
      <c r="R20" s="61">
        <f>SUM(B20:Q20)</f>
        <v>157</v>
      </c>
    </row>
    <row r="21" spans="1:18" ht="18" customHeight="1" hidden="1">
      <c r="A21" s="70" t="s">
        <v>75</v>
      </c>
      <c r="B21" s="58">
        <v>3</v>
      </c>
      <c r="C21" s="58">
        <v>4</v>
      </c>
      <c r="D21" s="58">
        <v>21</v>
      </c>
      <c r="E21" s="58">
        <v>0</v>
      </c>
      <c r="F21" s="58">
        <v>2</v>
      </c>
      <c r="G21" s="58"/>
      <c r="H21" s="58">
        <v>3</v>
      </c>
      <c r="I21" s="58">
        <v>0</v>
      </c>
      <c r="J21" s="58">
        <v>8</v>
      </c>
      <c r="K21" s="58">
        <v>34</v>
      </c>
      <c r="L21" s="58">
        <v>3</v>
      </c>
      <c r="M21" s="58">
        <v>0</v>
      </c>
      <c r="N21" s="58">
        <v>1</v>
      </c>
      <c r="O21" s="66">
        <v>0</v>
      </c>
      <c r="P21" s="66">
        <v>1</v>
      </c>
      <c r="Q21" s="66">
        <v>0</v>
      </c>
      <c r="R21" s="61">
        <f>SUM(B21:Q21)</f>
        <v>80</v>
      </c>
    </row>
    <row r="22" spans="1:18" ht="12.75" hidden="1">
      <c r="A22" s="69" t="s">
        <v>76</v>
      </c>
      <c r="B22" s="61">
        <f>SUM(B20+B21)</f>
        <v>9</v>
      </c>
      <c r="C22" s="61">
        <f>SUM(C20+C21)</f>
        <v>28</v>
      </c>
      <c r="D22" s="61">
        <f>SUM(D20+D21)</f>
        <v>30</v>
      </c>
      <c r="E22" s="61">
        <f>SUM(E20+E21)</f>
        <v>6</v>
      </c>
      <c r="F22" s="61">
        <f>SUM(F20+F21)</f>
        <v>4</v>
      </c>
      <c r="G22" s="61"/>
      <c r="H22" s="61">
        <f aca="true" t="shared" si="10" ref="H22:R22">SUM(H20+H21)</f>
        <v>16</v>
      </c>
      <c r="I22" s="61">
        <f t="shared" si="10"/>
        <v>8</v>
      </c>
      <c r="J22" s="62">
        <f t="shared" si="10"/>
        <v>20</v>
      </c>
      <c r="K22" s="61">
        <f t="shared" si="10"/>
        <v>83</v>
      </c>
      <c r="L22" s="61">
        <f t="shared" si="10"/>
        <v>19</v>
      </c>
      <c r="M22" s="63">
        <f t="shared" si="10"/>
        <v>0</v>
      </c>
      <c r="N22" s="64">
        <f t="shared" si="10"/>
        <v>9</v>
      </c>
      <c r="O22" s="64">
        <f t="shared" si="10"/>
        <v>3</v>
      </c>
      <c r="P22" s="64">
        <f t="shared" si="10"/>
        <v>2</v>
      </c>
      <c r="Q22" s="64">
        <f t="shared" si="10"/>
        <v>0</v>
      </c>
      <c r="R22" s="64">
        <f t="shared" si="10"/>
        <v>237</v>
      </c>
    </row>
    <row r="23" spans="1:18" ht="12.75" hidden="1">
      <c r="A23" s="59" t="s">
        <v>177</v>
      </c>
      <c r="B23" s="53">
        <f>SUM(B22/B26)</f>
        <v>0.003495145631067961</v>
      </c>
      <c r="C23" s="53">
        <f>SUM(C22/C26)</f>
        <v>0.005852842809364548</v>
      </c>
      <c r="D23" s="53">
        <f>SUM(D22/D26)</f>
        <v>0.028328611898016998</v>
      </c>
      <c r="E23" s="53">
        <f>SUM(E22/E26)</f>
        <v>0.004966887417218543</v>
      </c>
      <c r="F23" s="53">
        <f>SUM(F22/F26)</f>
        <v>0.014652014652014652</v>
      </c>
      <c r="G23" s="53"/>
      <c r="H23" s="53">
        <f aca="true" t="shared" si="11" ref="H23:R23">SUM(H22/H26)</f>
        <v>0.005780346820809248</v>
      </c>
      <c r="I23" s="53">
        <f t="shared" si="11"/>
        <v>0.010526315789473684</v>
      </c>
      <c r="J23" s="54">
        <f t="shared" si="11"/>
        <v>0.004</v>
      </c>
      <c r="K23" s="53">
        <f t="shared" si="11"/>
        <v>0.011031366294524189</v>
      </c>
      <c r="L23" s="53">
        <f t="shared" si="11"/>
        <v>0.010900745840504877</v>
      </c>
      <c r="M23" s="71">
        <f t="shared" si="11"/>
        <v>0</v>
      </c>
      <c r="N23" s="53">
        <f t="shared" si="11"/>
        <v>0.004275534441805225</v>
      </c>
      <c r="O23" s="53">
        <f t="shared" si="11"/>
        <v>0.0022222222222222222</v>
      </c>
      <c r="P23" s="53">
        <f t="shared" si="11"/>
        <v>0.001388888888888889</v>
      </c>
      <c r="Q23" s="53">
        <f t="shared" si="11"/>
        <v>0</v>
      </c>
      <c r="R23" s="53">
        <f t="shared" si="11"/>
        <v>0.007035354884673613</v>
      </c>
    </row>
    <row r="24" spans="1:18" ht="33.75" hidden="1">
      <c r="A24" s="45" t="s">
        <v>77</v>
      </c>
      <c r="B24" s="61">
        <f>SUM(B10+B12+B18+B22)</f>
        <v>1276</v>
      </c>
      <c r="C24" s="61">
        <f aca="true" t="shared" si="12" ref="C24:R24">SUM(C10+C12+C18+C22)</f>
        <v>2495</v>
      </c>
      <c r="D24" s="61">
        <f t="shared" si="12"/>
        <v>738</v>
      </c>
      <c r="E24" s="61">
        <f t="shared" si="12"/>
        <v>751</v>
      </c>
      <c r="F24" s="61">
        <f t="shared" si="12"/>
        <v>145</v>
      </c>
      <c r="G24" s="61"/>
      <c r="H24" s="61">
        <f t="shared" si="12"/>
        <v>1643</v>
      </c>
      <c r="I24" s="61">
        <f t="shared" si="12"/>
        <v>414</v>
      </c>
      <c r="J24" s="62">
        <f t="shared" si="12"/>
        <v>2697</v>
      </c>
      <c r="K24" s="61">
        <f t="shared" si="12"/>
        <v>4934</v>
      </c>
      <c r="L24" s="61">
        <f t="shared" si="12"/>
        <v>1015</v>
      </c>
      <c r="M24" s="63">
        <f t="shared" si="12"/>
        <v>159</v>
      </c>
      <c r="N24" s="64">
        <f t="shared" si="12"/>
        <v>1276</v>
      </c>
      <c r="O24" s="64">
        <f t="shared" si="12"/>
        <v>833</v>
      </c>
      <c r="P24" s="64">
        <f t="shared" si="12"/>
        <v>750</v>
      </c>
      <c r="Q24" s="64">
        <f t="shared" si="12"/>
        <v>383</v>
      </c>
      <c r="R24" s="64">
        <f t="shared" si="12"/>
        <v>19509</v>
      </c>
    </row>
    <row r="25" spans="1:18" ht="12.75" hidden="1">
      <c r="A25" s="53" t="s">
        <v>177</v>
      </c>
      <c r="B25" s="53">
        <f>SUM(B24/B26)</f>
        <v>0.4955339805825243</v>
      </c>
      <c r="C25" s="53">
        <f>SUM(C24/C26)</f>
        <v>0.5215301003344481</v>
      </c>
      <c r="D25" s="53">
        <f>SUM(D24/D26)</f>
        <v>0.6968838526912181</v>
      </c>
      <c r="E25" s="53">
        <f>SUM(E24/E26)</f>
        <v>0.6216887417218543</v>
      </c>
      <c r="F25" s="53">
        <f>SUM(F24/F26)</f>
        <v>0.5311355311355311</v>
      </c>
      <c r="G25" s="53"/>
      <c r="H25" s="53">
        <f aca="true" t="shared" si="13" ref="H25:R25">SUM(H24/H26)</f>
        <v>0.5935693641618497</v>
      </c>
      <c r="I25" s="53">
        <f t="shared" si="13"/>
        <v>0.5447368421052632</v>
      </c>
      <c r="J25" s="54">
        <f t="shared" si="13"/>
        <v>0.5394</v>
      </c>
      <c r="K25" s="53">
        <f t="shared" si="13"/>
        <v>0.6557682083997873</v>
      </c>
      <c r="L25" s="53">
        <f t="shared" si="13"/>
        <v>0.5823293172690763</v>
      </c>
      <c r="M25" s="55">
        <f t="shared" si="13"/>
        <v>0.3390191897654584</v>
      </c>
      <c r="N25" s="56">
        <f t="shared" si="13"/>
        <v>0.6061757719714964</v>
      </c>
      <c r="O25" s="56">
        <f t="shared" si="13"/>
        <v>0.617037037037037</v>
      </c>
      <c r="P25" s="56">
        <f t="shared" si="13"/>
        <v>0.5208333333333334</v>
      </c>
      <c r="Q25" s="56">
        <f t="shared" si="13"/>
        <v>0.6089030206677265</v>
      </c>
      <c r="R25" s="56">
        <f t="shared" si="13"/>
        <v>0.5791254786712975</v>
      </c>
    </row>
    <row r="26" spans="1:18" ht="14.25" customHeight="1" hidden="1">
      <c r="A26" s="60" t="s">
        <v>288</v>
      </c>
      <c r="B26" s="61">
        <f>SUM(B3+B5+B10+B12+B16+B17+B20+B21)</f>
        <v>2575</v>
      </c>
      <c r="C26" s="61">
        <f aca="true" t="shared" si="14" ref="C26:R26">SUM(C3+C5+C10+C12+C16+C17+C20+C21)</f>
        <v>4784</v>
      </c>
      <c r="D26" s="61">
        <f t="shared" si="14"/>
        <v>1059</v>
      </c>
      <c r="E26" s="61">
        <f t="shared" si="14"/>
        <v>1208</v>
      </c>
      <c r="F26" s="61">
        <f t="shared" si="14"/>
        <v>273</v>
      </c>
      <c r="G26" s="61"/>
      <c r="H26" s="61">
        <f t="shared" si="14"/>
        <v>2768</v>
      </c>
      <c r="I26" s="61">
        <f t="shared" si="14"/>
        <v>760</v>
      </c>
      <c r="J26" s="62">
        <f t="shared" si="14"/>
        <v>5000</v>
      </c>
      <c r="K26" s="61">
        <f t="shared" si="14"/>
        <v>7524</v>
      </c>
      <c r="L26" s="61">
        <f t="shared" si="14"/>
        <v>1743</v>
      </c>
      <c r="M26" s="72">
        <f t="shared" si="14"/>
        <v>469</v>
      </c>
      <c r="N26" s="61">
        <f t="shared" si="14"/>
        <v>2105</v>
      </c>
      <c r="O26" s="61">
        <f t="shared" si="14"/>
        <v>1350</v>
      </c>
      <c r="P26" s="61">
        <f t="shared" si="14"/>
        <v>1440</v>
      </c>
      <c r="Q26" s="61">
        <f t="shared" si="14"/>
        <v>629</v>
      </c>
      <c r="R26" s="61">
        <f t="shared" si="14"/>
        <v>33687</v>
      </c>
    </row>
    <row r="27" ht="14.25" customHeight="1" hidden="1"/>
    <row r="28" spans="1:12" ht="0.75" customHeight="1" hidden="1">
      <c r="A28" s="35" t="s">
        <v>289</v>
      </c>
      <c r="I28" s="36"/>
      <c r="J28" s="36"/>
      <c r="K28" s="36"/>
      <c r="L28" s="37"/>
    </row>
    <row r="29" spans="1:18" ht="22.5" hidden="1">
      <c r="A29" s="38" t="s">
        <v>190</v>
      </c>
      <c r="B29" s="39" t="s">
        <v>59</v>
      </c>
      <c r="C29" s="40" t="s">
        <v>318</v>
      </c>
      <c r="D29" s="40" t="s">
        <v>319</v>
      </c>
      <c r="E29" s="40" t="s">
        <v>60</v>
      </c>
      <c r="F29" s="40" t="s">
        <v>321</v>
      </c>
      <c r="G29" s="40" t="s">
        <v>61</v>
      </c>
      <c r="H29" s="41" t="s">
        <v>323</v>
      </c>
      <c r="I29" s="42" t="s">
        <v>160</v>
      </c>
      <c r="J29" s="43" t="s">
        <v>82</v>
      </c>
      <c r="K29" s="42" t="s">
        <v>161</v>
      </c>
      <c r="L29" s="42" t="s">
        <v>162</v>
      </c>
      <c r="M29" s="44" t="s">
        <v>290</v>
      </c>
      <c r="N29" s="41" t="s">
        <v>81</v>
      </c>
      <c r="O29" s="41" t="s">
        <v>83</v>
      </c>
      <c r="P29" s="41" t="s">
        <v>291</v>
      </c>
      <c r="Q29" s="41" t="s">
        <v>292</v>
      </c>
      <c r="R29" s="41" t="s">
        <v>175</v>
      </c>
    </row>
    <row r="30" spans="1:18" ht="22.5" hidden="1">
      <c r="A30" s="45" t="s">
        <v>176</v>
      </c>
      <c r="B30" s="46">
        <v>785</v>
      </c>
      <c r="C30" s="46">
        <v>1372</v>
      </c>
      <c r="D30" s="46">
        <v>192</v>
      </c>
      <c r="E30" s="46">
        <v>216</v>
      </c>
      <c r="F30" s="46">
        <v>64</v>
      </c>
      <c r="G30" s="47"/>
      <c r="H30" s="48">
        <v>1023</v>
      </c>
      <c r="I30" s="46">
        <v>236</v>
      </c>
      <c r="J30" s="46">
        <v>1297</v>
      </c>
      <c r="K30" s="46">
        <v>2105</v>
      </c>
      <c r="L30" s="46">
        <v>576</v>
      </c>
      <c r="M30" s="48">
        <v>221</v>
      </c>
      <c r="N30" s="46">
        <v>405</v>
      </c>
      <c r="O30" s="49">
        <v>299</v>
      </c>
      <c r="P30" s="49">
        <v>230</v>
      </c>
      <c r="Q30" s="50">
        <v>148</v>
      </c>
      <c r="R30" s="51">
        <f>SUM(B30:Q30)</f>
        <v>9169</v>
      </c>
    </row>
    <row r="31" spans="1:18" ht="12.75" hidden="1">
      <c r="A31" s="52" t="s">
        <v>177</v>
      </c>
      <c r="B31" s="53">
        <f>SUM(B30/B53)</f>
        <v>0.2902033271719039</v>
      </c>
      <c r="C31" s="53">
        <f>SUM(C30/C53)</f>
        <v>0.32760267430754536</v>
      </c>
      <c r="D31" s="53">
        <f>SUM(D30/D53)</f>
        <v>0.1465648854961832</v>
      </c>
      <c r="E31" s="53">
        <f>SUM(E30/E53)</f>
        <v>0.17142857142857143</v>
      </c>
      <c r="F31" s="53">
        <f>SUM(F30/F53)</f>
        <v>0.21548821548821548</v>
      </c>
      <c r="G31" s="53"/>
      <c r="H31" s="53">
        <f aca="true" t="shared" si="15" ref="H31:R31">SUM(H30/H53)</f>
        <v>0.3305331179321486</v>
      </c>
      <c r="I31" s="53">
        <f t="shared" si="15"/>
        <v>0.24763903462749212</v>
      </c>
      <c r="J31" s="54">
        <f t="shared" si="15"/>
        <v>0.2555665024630542</v>
      </c>
      <c r="K31" s="53">
        <f t="shared" si="15"/>
        <v>0.28503723764387273</v>
      </c>
      <c r="L31" s="53">
        <f t="shared" si="15"/>
        <v>0.3187603763143331</v>
      </c>
      <c r="M31" s="55">
        <f t="shared" si="15"/>
        <v>0.3474842767295597</v>
      </c>
      <c r="N31" s="56">
        <f t="shared" si="15"/>
        <v>0.2407847800237812</v>
      </c>
      <c r="O31" s="56">
        <f t="shared" si="15"/>
        <v>0.25083892617449666</v>
      </c>
      <c r="P31" s="56">
        <f t="shared" si="15"/>
        <v>0.15091863517060367</v>
      </c>
      <c r="Q31" s="56">
        <f t="shared" si="15"/>
        <v>0.24342105263157895</v>
      </c>
      <c r="R31" s="56">
        <f t="shared" si="15"/>
        <v>0.2719399709345434</v>
      </c>
    </row>
    <row r="32" spans="1:18" ht="33.75" hidden="1">
      <c r="A32" s="45" t="s">
        <v>178</v>
      </c>
      <c r="B32" s="46">
        <v>612</v>
      </c>
      <c r="C32" s="46">
        <v>606</v>
      </c>
      <c r="D32" s="46">
        <v>88</v>
      </c>
      <c r="E32" s="46">
        <v>210</v>
      </c>
      <c r="F32" s="46">
        <v>43</v>
      </c>
      <c r="G32" s="47"/>
      <c r="H32" s="48">
        <v>400</v>
      </c>
      <c r="I32" s="46">
        <v>181</v>
      </c>
      <c r="J32" s="57">
        <v>1083</v>
      </c>
      <c r="K32" s="58">
        <v>564</v>
      </c>
      <c r="L32" s="58">
        <v>280</v>
      </c>
      <c r="M32" s="46">
        <v>129</v>
      </c>
      <c r="N32" s="46">
        <v>298</v>
      </c>
      <c r="O32" s="49">
        <v>166</v>
      </c>
      <c r="P32" s="49">
        <v>462</v>
      </c>
      <c r="Q32" s="50">
        <v>87</v>
      </c>
      <c r="R32" s="51">
        <f>SUM(B32:Q32)</f>
        <v>5209</v>
      </c>
    </row>
    <row r="33" spans="1:18" ht="12.75" hidden="1">
      <c r="A33" s="59" t="s">
        <v>177</v>
      </c>
      <c r="B33" s="53">
        <f>SUM(B32/B53)</f>
        <v>0.22624768946395563</v>
      </c>
      <c r="C33" s="53">
        <f>SUM(C32/C53)</f>
        <v>0.14469914040114612</v>
      </c>
      <c r="D33" s="53">
        <f>SUM(D32/D53)</f>
        <v>0.06717557251908397</v>
      </c>
      <c r="E33" s="53">
        <f>SUM(E32/E53)</f>
        <v>0.16666666666666666</v>
      </c>
      <c r="F33" s="53">
        <f>SUM(F32/F53)</f>
        <v>0.1447811447811448</v>
      </c>
      <c r="G33" s="53"/>
      <c r="H33" s="53">
        <f aca="true" t="shared" si="16" ref="H33:R33">SUM(H32/H53)</f>
        <v>0.12924071082390953</v>
      </c>
      <c r="I33" s="53">
        <f t="shared" si="16"/>
        <v>0.18992654774396642</v>
      </c>
      <c r="J33" s="54">
        <f t="shared" si="16"/>
        <v>0.21339901477832512</v>
      </c>
      <c r="K33" s="53">
        <f t="shared" si="16"/>
        <v>0.07637102234258632</v>
      </c>
      <c r="L33" s="53">
        <f t="shared" si="16"/>
        <v>0.1549529607083564</v>
      </c>
      <c r="M33" s="55">
        <f t="shared" si="16"/>
        <v>0.2028301886792453</v>
      </c>
      <c r="N33" s="56">
        <f t="shared" si="16"/>
        <v>0.17717003567181927</v>
      </c>
      <c r="O33" s="56">
        <f t="shared" si="16"/>
        <v>0.13926174496644295</v>
      </c>
      <c r="P33" s="56">
        <f t="shared" si="16"/>
        <v>0.3031496062992126</v>
      </c>
      <c r="Q33" s="56">
        <f t="shared" si="16"/>
        <v>0.14309210526315788</v>
      </c>
      <c r="R33" s="56">
        <f t="shared" si="16"/>
        <v>0.15449179938903224</v>
      </c>
    </row>
    <row r="34" spans="1:18" ht="33.75" hidden="1">
      <c r="A34" s="60" t="s">
        <v>179</v>
      </c>
      <c r="B34" s="61">
        <f>SUM(B30+B32)</f>
        <v>1397</v>
      </c>
      <c r="C34" s="61">
        <f>SUM(C30+C32)</f>
        <v>1978</v>
      </c>
      <c r="D34" s="61">
        <f>SUM(D30+D32)</f>
        <v>280</v>
      </c>
      <c r="E34" s="61">
        <f>SUM(E30+E32)</f>
        <v>426</v>
      </c>
      <c r="F34" s="61">
        <f>SUM(F30+F32)</f>
        <v>107</v>
      </c>
      <c r="G34" s="61"/>
      <c r="H34" s="61">
        <f aca="true" t="shared" si="17" ref="H34:N34">SUM(H30+H32)</f>
        <v>1423</v>
      </c>
      <c r="I34" s="61">
        <f t="shared" si="17"/>
        <v>417</v>
      </c>
      <c r="J34" s="62">
        <f t="shared" si="17"/>
        <v>2380</v>
      </c>
      <c r="K34" s="61">
        <f t="shared" si="17"/>
        <v>2669</v>
      </c>
      <c r="L34" s="61">
        <f t="shared" si="17"/>
        <v>856</v>
      </c>
      <c r="M34" s="63">
        <f t="shared" si="17"/>
        <v>350</v>
      </c>
      <c r="N34" s="64">
        <f t="shared" si="17"/>
        <v>703</v>
      </c>
      <c r="O34" s="64">
        <v>962</v>
      </c>
      <c r="P34" s="64">
        <f>SUM(P30+P32)</f>
        <v>692</v>
      </c>
      <c r="Q34" s="64">
        <f>SUM(Q30+Q32)</f>
        <v>235</v>
      </c>
      <c r="R34" s="64">
        <f>SUM(R30+R32)</f>
        <v>14378</v>
      </c>
    </row>
    <row r="35" spans="1:18" ht="12.75" hidden="1">
      <c r="A35" s="59" t="s">
        <v>177</v>
      </c>
      <c r="B35" s="53">
        <f>SUM(B34/B53)</f>
        <v>0.5164510166358596</v>
      </c>
      <c r="C35" s="53">
        <f>SUM(C34/C53)</f>
        <v>0.4723018147086915</v>
      </c>
      <c r="D35" s="53">
        <f>SUM(D34/D53)</f>
        <v>0.21374045801526717</v>
      </c>
      <c r="E35" s="53">
        <f>SUM(E34/E53)</f>
        <v>0.3380952380952381</v>
      </c>
      <c r="F35" s="53">
        <f>SUM(F34/F53)</f>
        <v>0.3602693602693603</v>
      </c>
      <c r="G35" s="53"/>
      <c r="H35" s="53">
        <f aca="true" t="shared" si="18" ref="H35:R35">SUM(H34/H53)</f>
        <v>0.45977382875605816</v>
      </c>
      <c r="I35" s="53">
        <f t="shared" si="18"/>
        <v>0.43756558237145854</v>
      </c>
      <c r="J35" s="54">
        <f t="shared" si="18"/>
        <v>0.4689655172413793</v>
      </c>
      <c r="K35" s="53">
        <f t="shared" si="18"/>
        <v>0.36140825998645904</v>
      </c>
      <c r="L35" s="53">
        <f t="shared" si="18"/>
        <v>0.47371333702268953</v>
      </c>
      <c r="M35" s="55">
        <f t="shared" si="18"/>
        <v>0.550314465408805</v>
      </c>
      <c r="N35" s="56">
        <f t="shared" si="18"/>
        <v>0.4179548156956005</v>
      </c>
      <c r="O35" s="56">
        <f t="shared" si="18"/>
        <v>0.8070469798657718</v>
      </c>
      <c r="P35" s="56">
        <f t="shared" si="18"/>
        <v>0.4540682414698163</v>
      </c>
      <c r="Q35" s="56">
        <f t="shared" si="18"/>
        <v>0.38651315789473684</v>
      </c>
      <c r="R35" s="56">
        <f t="shared" si="18"/>
        <v>0.42643177032357565</v>
      </c>
    </row>
    <row r="36" spans="1:18" ht="6" customHeight="1" hidden="1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66"/>
      <c r="L36" s="66"/>
      <c r="M36" s="68"/>
      <c r="N36" s="66"/>
      <c r="O36" s="66"/>
      <c r="P36" s="66"/>
      <c r="Q36" s="66"/>
      <c r="R36" s="61"/>
    </row>
    <row r="37" spans="1:18" ht="22.5" hidden="1">
      <c r="A37" s="45" t="s">
        <v>79</v>
      </c>
      <c r="B37" s="46">
        <v>822</v>
      </c>
      <c r="C37" s="46">
        <v>1481</v>
      </c>
      <c r="D37" s="46">
        <v>634</v>
      </c>
      <c r="E37" s="46">
        <v>492</v>
      </c>
      <c r="F37" s="46">
        <v>59</v>
      </c>
      <c r="G37" s="47"/>
      <c r="H37" s="48">
        <v>1202</v>
      </c>
      <c r="I37" s="46">
        <v>268</v>
      </c>
      <c r="J37" s="57">
        <v>1793</v>
      </c>
      <c r="K37" s="58">
        <v>2558</v>
      </c>
      <c r="L37" s="58">
        <v>355</v>
      </c>
      <c r="M37" s="46">
        <v>196</v>
      </c>
      <c r="N37" s="46">
        <v>551</v>
      </c>
      <c r="O37" s="49">
        <v>356</v>
      </c>
      <c r="P37" s="49">
        <v>567</v>
      </c>
      <c r="Q37" s="50">
        <v>238</v>
      </c>
      <c r="R37" s="51">
        <f>SUM(B37:Q37)</f>
        <v>11572</v>
      </c>
    </row>
    <row r="38" spans="1:18" ht="12.75" hidden="1">
      <c r="A38" s="52" t="s">
        <v>177</v>
      </c>
      <c r="B38" s="53">
        <f>SUM(B37/B53)</f>
        <v>0.3038817005545287</v>
      </c>
      <c r="C38" s="53">
        <f>SUM(C37/C53)</f>
        <v>0.353629417382999</v>
      </c>
      <c r="D38" s="53">
        <f>SUM(D37/D53)</f>
        <v>0.48396946564885496</v>
      </c>
      <c r="E38" s="53">
        <f>SUM(E37/E53)</f>
        <v>0.3904761904761905</v>
      </c>
      <c r="F38" s="53">
        <f>SUM(F37/F53)</f>
        <v>0.19865319865319866</v>
      </c>
      <c r="G38" s="53"/>
      <c r="H38" s="53">
        <f aca="true" t="shared" si="19" ref="H38:R38">SUM(H37/H53)</f>
        <v>0.38836833602584814</v>
      </c>
      <c r="I38" s="53">
        <f t="shared" si="19"/>
        <v>0.2812172088142707</v>
      </c>
      <c r="J38" s="54">
        <f t="shared" si="19"/>
        <v>0.35330049261083746</v>
      </c>
      <c r="K38" s="53">
        <f t="shared" si="19"/>
        <v>0.34637779282329045</v>
      </c>
      <c r="L38" s="53">
        <f t="shared" si="19"/>
        <v>0.19645821804095184</v>
      </c>
      <c r="M38" s="55">
        <f t="shared" si="19"/>
        <v>0.3081761006289308</v>
      </c>
      <c r="N38" s="56">
        <f t="shared" si="19"/>
        <v>0.3275862068965517</v>
      </c>
      <c r="O38" s="56">
        <f t="shared" si="19"/>
        <v>0.2986577181208054</v>
      </c>
      <c r="P38" s="56">
        <f t="shared" si="19"/>
        <v>0.3720472440944882</v>
      </c>
      <c r="Q38" s="56">
        <f t="shared" si="19"/>
        <v>0.39144736842105265</v>
      </c>
      <c r="R38" s="56">
        <f t="shared" si="19"/>
        <v>0.3432096568496604</v>
      </c>
    </row>
    <row r="39" spans="1:18" ht="33.75" hidden="1">
      <c r="A39" s="45" t="s">
        <v>180</v>
      </c>
      <c r="B39" s="46">
        <v>192</v>
      </c>
      <c r="C39" s="46">
        <v>302</v>
      </c>
      <c r="D39" s="46">
        <v>183</v>
      </c>
      <c r="E39" s="46">
        <v>41</v>
      </c>
      <c r="F39" s="46">
        <v>59</v>
      </c>
      <c r="G39" s="47"/>
      <c r="H39" s="48">
        <v>278</v>
      </c>
      <c r="I39" s="46">
        <v>39</v>
      </c>
      <c r="J39" s="57">
        <v>240</v>
      </c>
      <c r="K39" s="58">
        <v>446</v>
      </c>
      <c r="L39" s="58">
        <v>134</v>
      </c>
      <c r="M39" s="46">
        <v>51</v>
      </c>
      <c r="N39" s="46">
        <v>23</v>
      </c>
      <c r="O39" s="49">
        <v>14</v>
      </c>
      <c r="P39" s="49">
        <v>148</v>
      </c>
      <c r="Q39" s="50">
        <v>105</v>
      </c>
      <c r="R39" s="51">
        <f>SUM(B39:Q39)</f>
        <v>2255</v>
      </c>
    </row>
    <row r="40" spans="1:18" ht="12.75" hidden="1">
      <c r="A40" s="69" t="s">
        <v>177</v>
      </c>
      <c r="B40" s="53">
        <f>SUM(B39/B53)</f>
        <v>0.0709796672828096</v>
      </c>
      <c r="C40" s="53">
        <f>SUM(C39/C53)</f>
        <v>0.07211079274116523</v>
      </c>
      <c r="D40" s="53">
        <f>SUM(D39/D53)</f>
        <v>0.13969465648854962</v>
      </c>
      <c r="E40" s="53">
        <f>SUM(E39/E53)</f>
        <v>0.03253968253968254</v>
      </c>
      <c r="F40" s="53">
        <f>SUM(F39/F53)</f>
        <v>0.19865319865319866</v>
      </c>
      <c r="G40" s="53"/>
      <c r="H40" s="53">
        <f aca="true" t="shared" si="20" ref="H40:R40">SUM(H39/H53)</f>
        <v>0.08982229402261713</v>
      </c>
      <c r="I40" s="53">
        <f t="shared" si="20"/>
        <v>0.040923399790136414</v>
      </c>
      <c r="J40" s="54">
        <f t="shared" si="20"/>
        <v>0.04729064039408867</v>
      </c>
      <c r="K40" s="53">
        <f t="shared" si="20"/>
        <v>0.06039268788083954</v>
      </c>
      <c r="L40" s="53">
        <f t="shared" si="20"/>
        <v>0.07415605976757056</v>
      </c>
      <c r="M40" s="55">
        <f t="shared" si="20"/>
        <v>0.08018867924528301</v>
      </c>
      <c r="N40" s="56">
        <f t="shared" si="20"/>
        <v>0.013674197384066587</v>
      </c>
      <c r="O40" s="56">
        <f t="shared" si="20"/>
        <v>0.01174496644295302</v>
      </c>
      <c r="P40" s="56">
        <f t="shared" si="20"/>
        <v>0.09711286089238845</v>
      </c>
      <c r="Q40" s="56">
        <f t="shared" si="20"/>
        <v>0.17269736842105263</v>
      </c>
      <c r="R40" s="56">
        <f t="shared" si="20"/>
        <v>0.06688020879674941</v>
      </c>
    </row>
    <row r="41" spans="1:18" ht="12.75" hidden="1">
      <c r="A41" s="69" t="s">
        <v>80</v>
      </c>
      <c r="B41" s="61">
        <f>SUM(B37+B39)</f>
        <v>1014</v>
      </c>
      <c r="C41" s="61">
        <f>SUM(C37+C39)</f>
        <v>1783</v>
      </c>
      <c r="D41" s="61">
        <f>SUM(D37+D39)</f>
        <v>817</v>
      </c>
      <c r="E41" s="61">
        <f>SUM(E37+E39)</f>
        <v>533</v>
      </c>
      <c r="F41" s="61">
        <f>SUM(F37+F39)</f>
        <v>118</v>
      </c>
      <c r="G41" s="61"/>
      <c r="H41" s="61">
        <f aca="true" t="shared" si="21" ref="H41:R41">SUM(H37+H39)</f>
        <v>1480</v>
      </c>
      <c r="I41" s="61">
        <f t="shared" si="21"/>
        <v>307</v>
      </c>
      <c r="J41" s="62">
        <f t="shared" si="21"/>
        <v>2033</v>
      </c>
      <c r="K41" s="61">
        <f t="shared" si="21"/>
        <v>3004</v>
      </c>
      <c r="L41" s="61">
        <f t="shared" si="21"/>
        <v>489</v>
      </c>
      <c r="M41" s="63">
        <f t="shared" si="21"/>
        <v>247</v>
      </c>
      <c r="N41" s="64">
        <f t="shared" si="21"/>
        <v>574</v>
      </c>
      <c r="O41" s="64">
        <f t="shared" si="21"/>
        <v>370</v>
      </c>
      <c r="P41" s="64">
        <f t="shared" si="21"/>
        <v>715</v>
      </c>
      <c r="Q41" s="64">
        <f t="shared" si="21"/>
        <v>343</v>
      </c>
      <c r="R41" s="64">
        <f t="shared" si="21"/>
        <v>13827</v>
      </c>
    </row>
    <row r="42" spans="1:18" ht="12.75" hidden="1">
      <c r="A42" s="69" t="s">
        <v>177</v>
      </c>
      <c r="B42" s="53">
        <f>SUM(B41/B53)</f>
        <v>0.37486136783733826</v>
      </c>
      <c r="C42" s="53">
        <f>SUM(C41/C53)</f>
        <v>0.4257402101241643</v>
      </c>
      <c r="D42" s="53">
        <f>SUM(D41/D53)</f>
        <v>0.6236641221374046</v>
      </c>
      <c r="E42" s="53">
        <f>SUM(E41/E53)</f>
        <v>0.423015873015873</v>
      </c>
      <c r="F42" s="53">
        <f>SUM(F41/F53)</f>
        <v>0.39730639730639733</v>
      </c>
      <c r="G42" s="53"/>
      <c r="H42" s="53">
        <f aca="true" t="shared" si="22" ref="H42:R42">SUM(H41/H53)</f>
        <v>0.4781906300484653</v>
      </c>
      <c r="I42" s="53">
        <f t="shared" si="22"/>
        <v>0.32214060860440713</v>
      </c>
      <c r="J42" s="54">
        <f t="shared" si="22"/>
        <v>0.4005911330049261</v>
      </c>
      <c r="K42" s="53">
        <f t="shared" si="22"/>
        <v>0.40677048070412997</v>
      </c>
      <c r="L42" s="53">
        <f t="shared" si="22"/>
        <v>0.27061427780852243</v>
      </c>
      <c r="M42" s="55">
        <f t="shared" si="22"/>
        <v>0.38836477987421386</v>
      </c>
      <c r="N42" s="56">
        <f t="shared" si="22"/>
        <v>0.3412604042806183</v>
      </c>
      <c r="O42" s="56">
        <f t="shared" si="22"/>
        <v>0.3104026845637584</v>
      </c>
      <c r="P42" s="56">
        <f t="shared" si="22"/>
        <v>0.46916010498687666</v>
      </c>
      <c r="Q42" s="56">
        <f t="shared" si="22"/>
        <v>0.5641447368421053</v>
      </c>
      <c r="R42" s="56">
        <f t="shared" si="22"/>
        <v>0.4100898656464098</v>
      </c>
    </row>
    <row r="43" spans="1:18" ht="21.75" customHeight="1" hidden="1">
      <c r="A43" s="70" t="s">
        <v>181</v>
      </c>
      <c r="B43" s="58">
        <v>274</v>
      </c>
      <c r="C43" s="58">
        <v>415</v>
      </c>
      <c r="D43" s="58">
        <v>174</v>
      </c>
      <c r="E43" s="58">
        <v>290</v>
      </c>
      <c r="F43" s="58">
        <v>65</v>
      </c>
      <c r="G43" s="58"/>
      <c r="H43" s="58">
        <v>167</v>
      </c>
      <c r="I43" s="58">
        <v>223</v>
      </c>
      <c r="J43" s="58">
        <v>606</v>
      </c>
      <c r="K43" s="58">
        <v>1576</v>
      </c>
      <c r="L43" s="58">
        <v>453</v>
      </c>
      <c r="M43" s="58">
        <v>35</v>
      </c>
      <c r="N43" s="58">
        <v>380</v>
      </c>
      <c r="O43" s="66">
        <v>308</v>
      </c>
      <c r="P43" s="66">
        <v>94</v>
      </c>
      <c r="Q43" s="66">
        <v>30</v>
      </c>
      <c r="R43" s="61">
        <f>SUM(B43:Q43)</f>
        <v>5090</v>
      </c>
    </row>
    <row r="44" spans="1:18" ht="21" customHeight="1" hidden="1">
      <c r="A44" s="70" t="s">
        <v>182</v>
      </c>
      <c r="B44" s="58">
        <v>3</v>
      </c>
      <c r="C44" s="58">
        <v>2</v>
      </c>
      <c r="D44" s="58">
        <v>10</v>
      </c>
      <c r="E44" s="58">
        <v>10</v>
      </c>
      <c r="F44" s="58">
        <v>7</v>
      </c>
      <c r="G44" s="58"/>
      <c r="H44" s="58">
        <v>13</v>
      </c>
      <c r="I44" s="58">
        <v>0</v>
      </c>
      <c r="J44" s="58">
        <v>33</v>
      </c>
      <c r="K44" s="58">
        <v>26</v>
      </c>
      <c r="L44" s="58">
        <v>3</v>
      </c>
      <c r="M44" s="58">
        <v>2</v>
      </c>
      <c r="N44" s="58"/>
      <c r="O44" s="66">
        <v>48</v>
      </c>
      <c r="P44" s="66">
        <v>17</v>
      </c>
      <c r="Q44" s="66">
        <v>0</v>
      </c>
      <c r="R44" s="61">
        <f>SUM(B44:Q44)</f>
        <v>174</v>
      </c>
    </row>
    <row r="45" spans="1:18" ht="22.5" hidden="1">
      <c r="A45" s="45" t="s">
        <v>183</v>
      </c>
      <c r="B45" s="61">
        <f>SUM(B43+B44)</f>
        <v>277</v>
      </c>
      <c r="C45" s="61">
        <f>SUM(C43+C44)</f>
        <v>417</v>
      </c>
      <c r="D45" s="61">
        <f>SUM(D43+D44)</f>
        <v>184</v>
      </c>
      <c r="E45" s="61">
        <f>SUM(E43+E44)</f>
        <v>300</v>
      </c>
      <c r="F45" s="61">
        <f>SUM(F43+F44)</f>
        <v>72</v>
      </c>
      <c r="G45" s="61"/>
      <c r="H45" s="61">
        <f aca="true" t="shared" si="23" ref="H45:R45">SUM(H43+H44)</f>
        <v>180</v>
      </c>
      <c r="I45" s="61">
        <f t="shared" si="23"/>
        <v>223</v>
      </c>
      <c r="J45" s="62">
        <f t="shared" si="23"/>
        <v>639</v>
      </c>
      <c r="K45" s="61">
        <f t="shared" si="23"/>
        <v>1602</v>
      </c>
      <c r="L45" s="61">
        <f t="shared" si="23"/>
        <v>456</v>
      </c>
      <c r="M45" s="63">
        <f t="shared" si="23"/>
        <v>37</v>
      </c>
      <c r="N45" s="64">
        <f t="shared" si="23"/>
        <v>380</v>
      </c>
      <c r="O45" s="64">
        <f t="shared" si="23"/>
        <v>356</v>
      </c>
      <c r="P45" s="64">
        <f t="shared" si="23"/>
        <v>111</v>
      </c>
      <c r="Q45" s="64">
        <f t="shared" si="23"/>
        <v>30</v>
      </c>
      <c r="R45" s="64">
        <f t="shared" si="23"/>
        <v>5264</v>
      </c>
    </row>
    <row r="46" spans="1:18" ht="12.75" hidden="1">
      <c r="A46" s="53" t="s">
        <v>177</v>
      </c>
      <c r="B46" s="53">
        <f>SUM(B45/B53)</f>
        <v>0.10240295748613679</v>
      </c>
      <c r="C46" s="53">
        <f>SUM(C45/C53)</f>
        <v>0.0995702005730659</v>
      </c>
      <c r="D46" s="53">
        <f>SUM(D45/D53)</f>
        <v>0.14045801526717558</v>
      </c>
      <c r="E46" s="53">
        <f>SUM(E45/E53)</f>
        <v>0.23809523809523808</v>
      </c>
      <c r="F46" s="53">
        <f>SUM(F45/F53)</f>
        <v>0.24242424242424243</v>
      </c>
      <c r="G46" s="53"/>
      <c r="H46" s="53">
        <f aca="true" t="shared" si="24" ref="H46:R46">SUM(H45/H53)</f>
        <v>0.05815831987075929</v>
      </c>
      <c r="I46" s="53">
        <f t="shared" si="24"/>
        <v>0.23399790136411333</v>
      </c>
      <c r="J46" s="54">
        <f t="shared" si="24"/>
        <v>0.12591133004926108</v>
      </c>
      <c r="K46" s="53">
        <f t="shared" si="24"/>
        <v>0.21692620176032498</v>
      </c>
      <c r="L46" s="53">
        <f t="shared" si="24"/>
        <v>0.2523519645821804</v>
      </c>
      <c r="M46" s="55">
        <f t="shared" si="24"/>
        <v>0.05817610062893082</v>
      </c>
      <c r="N46" s="56">
        <f t="shared" si="24"/>
        <v>0.2259215219976219</v>
      </c>
      <c r="O46" s="56">
        <f t="shared" si="24"/>
        <v>0.2986577181208054</v>
      </c>
      <c r="P46" s="56">
        <f t="shared" si="24"/>
        <v>0.07283464566929133</v>
      </c>
      <c r="Q46" s="56">
        <f t="shared" si="24"/>
        <v>0.049342105263157895</v>
      </c>
      <c r="R46" s="56">
        <f t="shared" si="24"/>
        <v>0.15612302399383102</v>
      </c>
    </row>
    <row r="47" spans="1:18" ht="22.5" hidden="1">
      <c r="A47" s="70" t="s">
        <v>184</v>
      </c>
      <c r="B47" s="73">
        <v>15</v>
      </c>
      <c r="C47" s="73">
        <v>6</v>
      </c>
      <c r="D47" s="73">
        <v>19</v>
      </c>
      <c r="E47" s="73">
        <v>0</v>
      </c>
      <c r="F47" s="73">
        <v>0</v>
      </c>
      <c r="G47" s="74"/>
      <c r="H47" s="75">
        <v>12</v>
      </c>
      <c r="I47" s="73">
        <v>6</v>
      </c>
      <c r="J47" s="73">
        <v>17</v>
      </c>
      <c r="K47" s="73">
        <v>96</v>
      </c>
      <c r="L47" s="73">
        <v>4</v>
      </c>
      <c r="M47" s="75">
        <v>0</v>
      </c>
      <c r="N47" s="76">
        <v>25</v>
      </c>
      <c r="O47" s="76">
        <v>1</v>
      </c>
      <c r="P47" s="76">
        <v>2</v>
      </c>
      <c r="Q47" s="77">
        <v>0</v>
      </c>
      <c r="R47" s="61">
        <f>SUM(B47:Q47)</f>
        <v>203</v>
      </c>
    </row>
    <row r="48" spans="1:18" ht="22.5" hidden="1">
      <c r="A48" s="70" t="s">
        <v>75</v>
      </c>
      <c r="B48" s="58">
        <v>2</v>
      </c>
      <c r="C48" s="58">
        <v>4</v>
      </c>
      <c r="D48" s="58">
        <v>10</v>
      </c>
      <c r="E48" s="58">
        <v>1</v>
      </c>
      <c r="F48" s="58">
        <v>0</v>
      </c>
      <c r="G48" s="58"/>
      <c r="H48" s="58">
        <v>0</v>
      </c>
      <c r="I48" s="58">
        <v>0</v>
      </c>
      <c r="J48" s="58">
        <v>6</v>
      </c>
      <c r="K48" s="58">
        <v>14</v>
      </c>
      <c r="L48" s="58">
        <v>2</v>
      </c>
      <c r="M48" s="58">
        <v>2</v>
      </c>
      <c r="N48" s="58"/>
      <c r="O48" s="66"/>
      <c r="P48" s="66">
        <v>4</v>
      </c>
      <c r="Q48" s="66">
        <v>0</v>
      </c>
      <c r="R48" s="61">
        <f>SUM(B48:Q48)</f>
        <v>45</v>
      </c>
    </row>
    <row r="49" spans="1:18" ht="12.75" hidden="1">
      <c r="A49" s="69" t="s">
        <v>76</v>
      </c>
      <c r="B49" s="61">
        <f>SUM(B47+B48)</f>
        <v>17</v>
      </c>
      <c r="C49" s="61">
        <f>SUM(C47+C48)</f>
        <v>10</v>
      </c>
      <c r="D49" s="61">
        <f>SUM(D47+D48)</f>
        <v>29</v>
      </c>
      <c r="E49" s="61">
        <f>SUM(E47+E48)</f>
        <v>1</v>
      </c>
      <c r="F49" s="61">
        <f>SUM(F47+F48)</f>
        <v>0</v>
      </c>
      <c r="G49" s="61"/>
      <c r="H49" s="61">
        <f aca="true" t="shared" si="25" ref="H49:R49">SUM(H47+H48)</f>
        <v>12</v>
      </c>
      <c r="I49" s="61">
        <f t="shared" si="25"/>
        <v>6</v>
      </c>
      <c r="J49" s="62">
        <f t="shared" si="25"/>
        <v>23</v>
      </c>
      <c r="K49" s="61">
        <f t="shared" si="25"/>
        <v>110</v>
      </c>
      <c r="L49" s="61">
        <f t="shared" si="25"/>
        <v>6</v>
      </c>
      <c r="M49" s="63">
        <f t="shared" si="25"/>
        <v>2</v>
      </c>
      <c r="N49" s="64">
        <f t="shared" si="25"/>
        <v>25</v>
      </c>
      <c r="O49" s="64">
        <f t="shared" si="25"/>
        <v>1</v>
      </c>
      <c r="P49" s="64">
        <f t="shared" si="25"/>
        <v>6</v>
      </c>
      <c r="Q49" s="64">
        <f t="shared" si="25"/>
        <v>0</v>
      </c>
      <c r="R49" s="64">
        <f t="shared" si="25"/>
        <v>248</v>
      </c>
    </row>
    <row r="50" spans="1:18" ht="12.75" hidden="1">
      <c r="A50" s="59" t="s">
        <v>177</v>
      </c>
      <c r="B50" s="53">
        <f>SUM(B49/B53)</f>
        <v>0.006284658040665434</v>
      </c>
      <c r="C50" s="53">
        <f>SUM(C49/C53)</f>
        <v>0.002387774594078319</v>
      </c>
      <c r="D50" s="53">
        <f>SUM(D49/D53)</f>
        <v>0.022137404580152672</v>
      </c>
      <c r="E50" s="53">
        <f>SUM(E49/E53)</f>
        <v>0.0007936507936507937</v>
      </c>
      <c r="F50" s="53">
        <f>SUM(F49/F53)</f>
        <v>0</v>
      </c>
      <c r="G50" s="53"/>
      <c r="H50" s="53">
        <f aca="true" t="shared" si="26" ref="H50:R50">SUM(H49/H53)</f>
        <v>0.0038772213247172858</v>
      </c>
      <c r="I50" s="53">
        <f t="shared" si="26"/>
        <v>0.0062959076600209865</v>
      </c>
      <c r="J50" s="54">
        <f t="shared" si="26"/>
        <v>0.004532019704433498</v>
      </c>
      <c r="K50" s="53">
        <f t="shared" si="26"/>
        <v>0.014895057549085985</v>
      </c>
      <c r="L50" s="53">
        <f t="shared" si="26"/>
        <v>0.003320420586607637</v>
      </c>
      <c r="M50" s="71">
        <f t="shared" si="26"/>
        <v>0.0031446540880503146</v>
      </c>
      <c r="N50" s="53">
        <f t="shared" si="26"/>
        <v>0.014863258026159334</v>
      </c>
      <c r="O50" s="53">
        <f t="shared" si="26"/>
        <v>0.0008389261744966443</v>
      </c>
      <c r="P50" s="53">
        <f t="shared" si="26"/>
        <v>0.003937007874015748</v>
      </c>
      <c r="Q50" s="53">
        <f t="shared" si="26"/>
        <v>0</v>
      </c>
      <c r="R50" s="53">
        <f t="shared" si="26"/>
        <v>0.007355340036183528</v>
      </c>
    </row>
    <row r="51" spans="1:18" ht="33.75" hidden="1">
      <c r="A51" s="45" t="s">
        <v>77</v>
      </c>
      <c r="B51" s="61">
        <f>SUM(B37+B39+B45+B49)</f>
        <v>1308</v>
      </c>
      <c r="C51" s="61">
        <f>SUM(C37+C39+C45+C49)</f>
        <v>2210</v>
      </c>
      <c r="D51" s="61">
        <f>SUM(D37+D39+D45+D49)</f>
        <v>1030</v>
      </c>
      <c r="E51" s="61">
        <f>SUM(E37+E39+E45+E49)</f>
        <v>834</v>
      </c>
      <c r="F51" s="61">
        <f>SUM(F37+F39+F45+F49)</f>
        <v>190</v>
      </c>
      <c r="G51" s="61"/>
      <c r="H51" s="61">
        <f aca="true" t="shared" si="27" ref="H51:R51">SUM(H37+H39+H45+H49)</f>
        <v>1672</v>
      </c>
      <c r="I51" s="61">
        <f t="shared" si="27"/>
        <v>536</v>
      </c>
      <c r="J51" s="62">
        <f t="shared" si="27"/>
        <v>2695</v>
      </c>
      <c r="K51" s="61">
        <f t="shared" si="27"/>
        <v>4716</v>
      </c>
      <c r="L51" s="61">
        <f t="shared" si="27"/>
        <v>951</v>
      </c>
      <c r="M51" s="63">
        <f t="shared" si="27"/>
        <v>286</v>
      </c>
      <c r="N51" s="64">
        <f t="shared" si="27"/>
        <v>979</v>
      </c>
      <c r="O51" s="64">
        <f t="shared" si="27"/>
        <v>727</v>
      </c>
      <c r="P51" s="64">
        <f t="shared" si="27"/>
        <v>832</v>
      </c>
      <c r="Q51" s="64">
        <f t="shared" si="27"/>
        <v>373</v>
      </c>
      <c r="R51" s="64">
        <f t="shared" si="27"/>
        <v>19339</v>
      </c>
    </row>
    <row r="52" spans="1:18" ht="12.75" hidden="1">
      <c r="A52" s="53" t="s">
        <v>177</v>
      </c>
      <c r="B52" s="53">
        <f>SUM(B51/B53)</f>
        <v>0.4835489833641405</v>
      </c>
      <c r="C52" s="53">
        <f>SUM(C51/C53)</f>
        <v>0.5276981852913085</v>
      </c>
      <c r="D52" s="53">
        <f>SUM(D51/D53)</f>
        <v>0.7862595419847328</v>
      </c>
      <c r="E52" s="53">
        <f>SUM(E51/E53)</f>
        <v>0.6619047619047619</v>
      </c>
      <c r="F52" s="53">
        <f>SUM(F51/F53)</f>
        <v>0.6397306397306397</v>
      </c>
      <c r="G52" s="53"/>
      <c r="H52" s="53">
        <f aca="true" t="shared" si="28" ref="H52:R52">SUM(H51/H53)</f>
        <v>0.5402261712439418</v>
      </c>
      <c r="I52" s="53">
        <f t="shared" si="28"/>
        <v>0.5624344176285414</v>
      </c>
      <c r="J52" s="54">
        <f t="shared" si="28"/>
        <v>0.5310344827586206</v>
      </c>
      <c r="K52" s="53">
        <f t="shared" si="28"/>
        <v>0.6385917400135409</v>
      </c>
      <c r="L52" s="53">
        <f t="shared" si="28"/>
        <v>0.5262866629773104</v>
      </c>
      <c r="M52" s="55">
        <f t="shared" si="28"/>
        <v>0.449685534591195</v>
      </c>
      <c r="N52" s="56">
        <f t="shared" si="28"/>
        <v>0.5820451843043996</v>
      </c>
      <c r="O52" s="56">
        <f t="shared" si="28"/>
        <v>0.6098993288590604</v>
      </c>
      <c r="P52" s="56">
        <f t="shared" si="28"/>
        <v>0.5459317585301837</v>
      </c>
      <c r="Q52" s="56">
        <f t="shared" si="28"/>
        <v>0.6134868421052632</v>
      </c>
      <c r="R52" s="56">
        <f t="shared" si="28"/>
        <v>0.5735682296764244</v>
      </c>
    </row>
    <row r="53" spans="1:18" ht="22.5" hidden="1">
      <c r="A53" s="60" t="s">
        <v>288</v>
      </c>
      <c r="B53" s="61">
        <f>SUM(B30+B32+B37+B39+B43+B44+B47+B48)</f>
        <v>2705</v>
      </c>
      <c r="C53" s="61">
        <f>SUM(C30+C32+C37+C39+C43+C44+C47+C48)</f>
        <v>4188</v>
      </c>
      <c r="D53" s="61">
        <f>SUM(D30+D32+D37+D39+D43+D44+D47+D48)</f>
        <v>1310</v>
      </c>
      <c r="E53" s="61">
        <f>SUM(E30+E32+E37+E39+E43+E44+E47+E48)</f>
        <v>1260</v>
      </c>
      <c r="F53" s="61">
        <f>SUM(F30+F32+F37+F39+F43+F44+F47+F48)</f>
        <v>297</v>
      </c>
      <c r="G53" s="61"/>
      <c r="H53" s="61">
        <f aca="true" t="shared" si="29" ref="H53:R53">SUM(H30+H32+H37+H39+H43+H44+H47+H48)</f>
        <v>3095</v>
      </c>
      <c r="I53" s="61">
        <f t="shared" si="29"/>
        <v>953</v>
      </c>
      <c r="J53" s="62">
        <f t="shared" si="29"/>
        <v>5075</v>
      </c>
      <c r="K53" s="61">
        <f t="shared" si="29"/>
        <v>7385</v>
      </c>
      <c r="L53" s="61">
        <f t="shared" si="29"/>
        <v>1807</v>
      </c>
      <c r="M53" s="72">
        <f t="shared" si="29"/>
        <v>636</v>
      </c>
      <c r="N53" s="61">
        <f t="shared" si="29"/>
        <v>1682</v>
      </c>
      <c r="O53" s="61">
        <f t="shared" si="29"/>
        <v>1192</v>
      </c>
      <c r="P53" s="61">
        <f t="shared" si="29"/>
        <v>1524</v>
      </c>
      <c r="Q53" s="61">
        <f t="shared" si="29"/>
        <v>608</v>
      </c>
      <c r="R53" s="61">
        <f t="shared" si="29"/>
        <v>33717</v>
      </c>
    </row>
    <row r="54" ht="12.75" hidden="1">
      <c r="A54" t="s">
        <v>294</v>
      </c>
    </row>
    <row r="55" ht="12.75" hidden="1"/>
    <row r="56" spans="1:12" ht="41.25" customHeight="1" hidden="1">
      <c r="A56" s="35" t="s">
        <v>278</v>
      </c>
      <c r="I56" s="36"/>
      <c r="J56" s="36"/>
      <c r="K56" s="36"/>
      <c r="L56" s="37"/>
    </row>
    <row r="57" spans="1:18" ht="22.5" hidden="1">
      <c r="A57" s="38" t="s">
        <v>190</v>
      </c>
      <c r="B57" s="39" t="s">
        <v>59</v>
      </c>
      <c r="C57" s="40" t="s">
        <v>318</v>
      </c>
      <c r="D57" s="40" t="s">
        <v>319</v>
      </c>
      <c r="E57" s="40" t="s">
        <v>60</v>
      </c>
      <c r="F57" s="40" t="s">
        <v>321</v>
      </c>
      <c r="G57" s="40" t="s">
        <v>61</v>
      </c>
      <c r="H57" s="41" t="s">
        <v>323</v>
      </c>
      <c r="I57" s="42" t="s">
        <v>160</v>
      </c>
      <c r="J57" s="43" t="s">
        <v>82</v>
      </c>
      <c r="K57" s="42" t="s">
        <v>161</v>
      </c>
      <c r="L57" s="42" t="s">
        <v>162</v>
      </c>
      <c r="M57" s="44" t="s">
        <v>290</v>
      </c>
      <c r="N57" s="41" t="s">
        <v>81</v>
      </c>
      <c r="O57" s="41" t="s">
        <v>83</v>
      </c>
      <c r="P57" s="41" t="s">
        <v>291</v>
      </c>
      <c r="Q57" s="41" t="s">
        <v>292</v>
      </c>
      <c r="R57" s="41" t="s">
        <v>175</v>
      </c>
    </row>
    <row r="58" spans="1:18" ht="22.5" hidden="1">
      <c r="A58" s="45" t="s">
        <v>176</v>
      </c>
      <c r="B58" s="46">
        <v>728</v>
      </c>
      <c r="C58" s="46">
        <v>1610</v>
      </c>
      <c r="D58" s="46">
        <v>231</v>
      </c>
      <c r="E58" s="46">
        <v>157</v>
      </c>
      <c r="F58" s="46">
        <v>74</v>
      </c>
      <c r="G58" s="46">
        <v>153</v>
      </c>
      <c r="H58" s="48">
        <v>822</v>
      </c>
      <c r="I58" s="46">
        <v>260</v>
      </c>
      <c r="J58" s="46">
        <v>1380</v>
      </c>
      <c r="K58" s="46">
        <v>2187</v>
      </c>
      <c r="L58" s="46">
        <v>542</v>
      </c>
      <c r="M58" s="48">
        <v>175</v>
      </c>
      <c r="N58" s="46">
        <v>542</v>
      </c>
      <c r="O58" s="49">
        <v>369</v>
      </c>
      <c r="P58" s="49">
        <v>298</v>
      </c>
      <c r="Q58" s="50">
        <v>187</v>
      </c>
      <c r="R58" s="51">
        <f>SUM(B58:Q58)</f>
        <v>9715</v>
      </c>
    </row>
    <row r="59" spans="1:18" ht="19.5" customHeight="1" hidden="1">
      <c r="A59" s="52" t="s">
        <v>177</v>
      </c>
      <c r="B59" s="53">
        <f aca="true" t="shared" si="30" ref="B59:R59">SUM(B58/B81)</f>
        <v>0.25962910128388017</v>
      </c>
      <c r="C59" s="53">
        <f t="shared" si="30"/>
        <v>0.3480328577604842</v>
      </c>
      <c r="D59" s="53">
        <f t="shared" si="30"/>
        <v>0.23451776649746192</v>
      </c>
      <c r="E59" s="53">
        <f t="shared" si="30"/>
        <v>0.1643979057591623</v>
      </c>
      <c r="F59" s="53">
        <f t="shared" si="30"/>
        <v>0.23948220064724918</v>
      </c>
      <c r="G59" s="53">
        <f t="shared" si="30"/>
        <v>0.23943661971830985</v>
      </c>
      <c r="H59" s="53">
        <f t="shared" si="30"/>
        <v>0.26405396723417923</v>
      </c>
      <c r="I59" s="53">
        <f t="shared" si="30"/>
        <v>0.2554027504911591</v>
      </c>
      <c r="J59" s="54">
        <f t="shared" si="30"/>
        <v>0.24304332511447693</v>
      </c>
      <c r="K59" s="53">
        <f t="shared" si="30"/>
        <v>0.2951018755903387</v>
      </c>
      <c r="L59" s="53">
        <f t="shared" si="30"/>
        <v>0.27540650406504064</v>
      </c>
      <c r="M59" s="55">
        <f t="shared" si="30"/>
        <v>0.2996575342465753</v>
      </c>
      <c r="N59" s="56">
        <f t="shared" si="30"/>
        <v>0.2708645677161419</v>
      </c>
      <c r="O59" s="56">
        <f t="shared" si="30"/>
        <v>0.23684210526315788</v>
      </c>
      <c r="P59" s="56">
        <f t="shared" si="30"/>
        <v>0.19451697127937337</v>
      </c>
      <c r="Q59" s="56">
        <f t="shared" si="30"/>
        <v>0.2438070404172099</v>
      </c>
      <c r="R59" s="56">
        <f t="shared" si="30"/>
        <v>0.27025147435184155</v>
      </c>
    </row>
    <row r="60" spans="1:18" ht="33.75" hidden="1">
      <c r="A60" s="45" t="s">
        <v>178</v>
      </c>
      <c r="B60" s="46">
        <v>563</v>
      </c>
      <c r="C60" s="46">
        <v>590</v>
      </c>
      <c r="D60" s="46">
        <v>80</v>
      </c>
      <c r="E60" s="46">
        <v>127</v>
      </c>
      <c r="F60" s="46">
        <v>56</v>
      </c>
      <c r="G60" s="46">
        <v>81</v>
      </c>
      <c r="H60" s="48">
        <v>449</v>
      </c>
      <c r="I60" s="46">
        <v>195</v>
      </c>
      <c r="J60" s="57">
        <v>1090</v>
      </c>
      <c r="K60" s="58">
        <v>592</v>
      </c>
      <c r="L60" s="58">
        <v>234</v>
      </c>
      <c r="M60" s="46">
        <v>147</v>
      </c>
      <c r="N60" s="46">
        <v>358</v>
      </c>
      <c r="O60" s="49">
        <v>246</v>
      </c>
      <c r="P60" s="49">
        <v>443</v>
      </c>
      <c r="Q60" s="50">
        <v>126</v>
      </c>
      <c r="R60" s="51">
        <f>SUM(B60:Q60)</f>
        <v>5377</v>
      </c>
    </row>
    <row r="61" spans="1:18" ht="24" customHeight="1" hidden="1">
      <c r="A61" s="59" t="s">
        <v>177</v>
      </c>
      <c r="B61" s="53">
        <f aca="true" t="shared" si="31" ref="B61:R61">SUM(B60/B81)</f>
        <v>0.2007845934379458</v>
      </c>
      <c r="C61" s="53">
        <f t="shared" si="31"/>
        <v>0.12753999135322092</v>
      </c>
      <c r="D61" s="53">
        <f t="shared" si="31"/>
        <v>0.08121827411167512</v>
      </c>
      <c r="E61" s="53">
        <f t="shared" si="31"/>
        <v>0.13298429319371727</v>
      </c>
      <c r="F61" s="53">
        <f t="shared" si="31"/>
        <v>0.18122977346278318</v>
      </c>
      <c r="G61" s="53">
        <f t="shared" si="31"/>
        <v>0.1267605633802817</v>
      </c>
      <c r="H61" s="53">
        <f t="shared" si="31"/>
        <v>0.14423385801477676</v>
      </c>
      <c r="I61" s="53">
        <f t="shared" si="31"/>
        <v>0.19155206286836934</v>
      </c>
      <c r="J61" s="54">
        <f t="shared" si="31"/>
        <v>0.19196900317013033</v>
      </c>
      <c r="K61" s="53">
        <f t="shared" si="31"/>
        <v>0.07988125759006881</v>
      </c>
      <c r="L61" s="53">
        <f t="shared" si="31"/>
        <v>0.11890243902439024</v>
      </c>
      <c r="M61" s="55">
        <f t="shared" si="31"/>
        <v>0.2517123287671233</v>
      </c>
      <c r="N61" s="56">
        <f t="shared" si="31"/>
        <v>0.17891054472763618</v>
      </c>
      <c r="O61" s="56">
        <f t="shared" si="31"/>
        <v>0.15789473684210525</v>
      </c>
      <c r="P61" s="56">
        <f t="shared" si="31"/>
        <v>0.2891644908616188</v>
      </c>
      <c r="Q61" s="56">
        <f t="shared" si="31"/>
        <v>0.16427640156453716</v>
      </c>
      <c r="R61" s="56">
        <f t="shared" si="31"/>
        <v>0.14957716701902748</v>
      </c>
    </row>
    <row r="62" spans="1:18" ht="33.75" hidden="1">
      <c r="A62" s="60" t="s">
        <v>179</v>
      </c>
      <c r="B62" s="61">
        <f aca="true" t="shared" si="32" ref="B62:N62">SUM(B58+B60)</f>
        <v>1291</v>
      </c>
      <c r="C62" s="61">
        <f t="shared" si="32"/>
        <v>2200</v>
      </c>
      <c r="D62" s="61">
        <f t="shared" si="32"/>
        <v>311</v>
      </c>
      <c r="E62" s="61">
        <f t="shared" si="32"/>
        <v>284</v>
      </c>
      <c r="F62" s="61">
        <f t="shared" si="32"/>
        <v>130</v>
      </c>
      <c r="G62" s="61">
        <f t="shared" si="32"/>
        <v>234</v>
      </c>
      <c r="H62" s="61">
        <f t="shared" si="32"/>
        <v>1271</v>
      </c>
      <c r="I62" s="61">
        <f t="shared" si="32"/>
        <v>455</v>
      </c>
      <c r="J62" s="62">
        <f t="shared" si="32"/>
        <v>2470</v>
      </c>
      <c r="K62" s="61">
        <f t="shared" si="32"/>
        <v>2779</v>
      </c>
      <c r="L62" s="61">
        <f t="shared" si="32"/>
        <v>776</v>
      </c>
      <c r="M62" s="63">
        <f t="shared" si="32"/>
        <v>322</v>
      </c>
      <c r="N62" s="64">
        <f t="shared" si="32"/>
        <v>900</v>
      </c>
      <c r="O62" s="64">
        <v>962</v>
      </c>
      <c r="P62" s="64">
        <f>SUM(P58+P60)</f>
        <v>741</v>
      </c>
      <c r="Q62" s="64">
        <f>SUM(Q58+Q60)</f>
        <v>313</v>
      </c>
      <c r="R62" s="64">
        <f>SUM(R58+R60)</f>
        <v>15092</v>
      </c>
    </row>
    <row r="63" spans="1:18" ht="31.5" customHeight="1" hidden="1">
      <c r="A63" s="59" t="s">
        <v>177</v>
      </c>
      <c r="B63" s="53">
        <f aca="true" t="shared" si="33" ref="B63:R63">SUM(B62/B81)</f>
        <v>0.460413694721826</v>
      </c>
      <c r="C63" s="53">
        <f t="shared" si="33"/>
        <v>0.4755728491137051</v>
      </c>
      <c r="D63" s="53">
        <f t="shared" si="33"/>
        <v>0.31573604060913707</v>
      </c>
      <c r="E63" s="53">
        <f t="shared" si="33"/>
        <v>0.2973821989528796</v>
      </c>
      <c r="F63" s="53">
        <f t="shared" si="33"/>
        <v>0.42071197411003236</v>
      </c>
      <c r="G63" s="53">
        <f t="shared" si="33"/>
        <v>0.36619718309859156</v>
      </c>
      <c r="H63" s="53">
        <f t="shared" si="33"/>
        <v>0.408287825248956</v>
      </c>
      <c r="I63" s="53">
        <f t="shared" si="33"/>
        <v>0.44695481335952847</v>
      </c>
      <c r="J63" s="54">
        <f t="shared" si="33"/>
        <v>0.43501232828460723</v>
      </c>
      <c r="K63" s="53">
        <f t="shared" si="33"/>
        <v>0.3749831331804075</v>
      </c>
      <c r="L63" s="53">
        <f t="shared" si="33"/>
        <v>0.3943089430894309</v>
      </c>
      <c r="M63" s="55">
        <f t="shared" si="33"/>
        <v>0.5513698630136986</v>
      </c>
      <c r="N63" s="56">
        <f t="shared" si="33"/>
        <v>0.4497751124437781</v>
      </c>
      <c r="O63" s="56">
        <f t="shared" si="33"/>
        <v>0.6174582798459564</v>
      </c>
      <c r="P63" s="56">
        <f t="shared" si="33"/>
        <v>0.48368146214099217</v>
      </c>
      <c r="Q63" s="56">
        <f t="shared" si="33"/>
        <v>0.40808344198174706</v>
      </c>
      <c r="R63" s="56">
        <f t="shared" si="33"/>
        <v>0.41982864137086906</v>
      </c>
    </row>
    <row r="64" spans="1:18" ht="12.75" customHeight="1" hidden="1">
      <c r="A64" s="65"/>
      <c r="B64" s="66"/>
      <c r="C64" s="66"/>
      <c r="D64" s="66"/>
      <c r="E64" s="66"/>
      <c r="F64" s="66"/>
      <c r="G64" s="66"/>
      <c r="H64" s="66"/>
      <c r="I64" s="66"/>
      <c r="J64" s="67"/>
      <c r="K64" s="66"/>
      <c r="L64" s="66"/>
      <c r="M64" s="68"/>
      <c r="N64" s="66"/>
      <c r="O64" s="66"/>
      <c r="P64" s="66"/>
      <c r="Q64" s="66"/>
      <c r="R64" s="61"/>
    </row>
    <row r="65" spans="1:18" ht="18.75" customHeight="1" hidden="1">
      <c r="A65" s="45" t="s">
        <v>79</v>
      </c>
      <c r="B65" s="46">
        <v>1009</v>
      </c>
      <c r="C65" s="46">
        <v>1519</v>
      </c>
      <c r="D65" s="46">
        <v>411</v>
      </c>
      <c r="E65" s="46">
        <v>367</v>
      </c>
      <c r="F65" s="46">
        <v>34</v>
      </c>
      <c r="G65" s="46">
        <v>198</v>
      </c>
      <c r="H65" s="48">
        <v>1318</v>
      </c>
      <c r="I65" s="46">
        <v>273</v>
      </c>
      <c r="J65" s="57">
        <v>2138</v>
      </c>
      <c r="K65" s="58">
        <v>2613</v>
      </c>
      <c r="L65" s="58">
        <v>522</v>
      </c>
      <c r="M65" s="46">
        <v>159</v>
      </c>
      <c r="N65" s="46">
        <v>633</v>
      </c>
      <c r="O65" s="49">
        <v>542</v>
      </c>
      <c r="P65" s="49">
        <v>511</v>
      </c>
      <c r="Q65" s="50">
        <v>324</v>
      </c>
      <c r="R65" s="51">
        <f>SUM(B65:Q65)</f>
        <v>12571</v>
      </c>
    </row>
    <row r="66" spans="1:18" ht="19.5" customHeight="1" hidden="1">
      <c r="A66" s="52" t="s">
        <v>177</v>
      </c>
      <c r="B66" s="53">
        <f aca="true" t="shared" si="34" ref="B66:R66">SUM(B65/B81)</f>
        <v>0.35984308131241083</v>
      </c>
      <c r="C66" s="53">
        <f t="shared" si="34"/>
        <v>0.3283614353653264</v>
      </c>
      <c r="D66" s="53">
        <f t="shared" si="34"/>
        <v>0.41725888324873095</v>
      </c>
      <c r="E66" s="53">
        <f t="shared" si="34"/>
        <v>0.3842931937172775</v>
      </c>
      <c r="F66" s="53">
        <f t="shared" si="34"/>
        <v>0.11003236245954692</v>
      </c>
      <c r="G66" s="53">
        <f t="shared" si="34"/>
        <v>0.30985915492957744</v>
      </c>
      <c r="H66" s="53">
        <f t="shared" si="34"/>
        <v>0.4233858014776743</v>
      </c>
      <c r="I66" s="53">
        <f t="shared" si="34"/>
        <v>0.2681728880157171</v>
      </c>
      <c r="J66" s="54">
        <f t="shared" si="34"/>
        <v>0.376541035575907</v>
      </c>
      <c r="K66" s="53">
        <f t="shared" si="34"/>
        <v>0.35258399676157065</v>
      </c>
      <c r="L66" s="53">
        <f t="shared" si="34"/>
        <v>0.2652439024390244</v>
      </c>
      <c r="M66" s="55">
        <f t="shared" si="34"/>
        <v>0.2722602739726027</v>
      </c>
      <c r="N66" s="56">
        <f t="shared" si="34"/>
        <v>0.31634182908545727</v>
      </c>
      <c r="O66" s="56">
        <f t="shared" si="34"/>
        <v>0.3478818998716303</v>
      </c>
      <c r="P66" s="56">
        <f t="shared" si="34"/>
        <v>0.3335509138381201</v>
      </c>
      <c r="Q66" s="56">
        <f t="shared" si="34"/>
        <v>0.42242503259452413</v>
      </c>
      <c r="R66" s="56">
        <f t="shared" si="34"/>
        <v>0.3496995660398353</v>
      </c>
    </row>
    <row r="67" spans="1:18" ht="32.25" customHeight="1" hidden="1">
      <c r="A67" s="45" t="s">
        <v>180</v>
      </c>
      <c r="B67" s="46">
        <v>261</v>
      </c>
      <c r="C67" s="46">
        <v>400</v>
      </c>
      <c r="D67" s="46">
        <v>166</v>
      </c>
      <c r="E67" s="46">
        <v>24</v>
      </c>
      <c r="F67" s="46">
        <v>58</v>
      </c>
      <c r="G67" s="46">
        <v>120</v>
      </c>
      <c r="H67" s="48">
        <v>322</v>
      </c>
      <c r="I67" s="46">
        <v>33</v>
      </c>
      <c r="J67" s="57">
        <v>274</v>
      </c>
      <c r="K67" s="58">
        <v>474</v>
      </c>
      <c r="L67" s="58">
        <v>143</v>
      </c>
      <c r="M67" s="46">
        <v>43</v>
      </c>
      <c r="N67" s="46">
        <v>34</v>
      </c>
      <c r="O67" s="49">
        <v>9</v>
      </c>
      <c r="P67" s="49">
        <v>201</v>
      </c>
      <c r="Q67" s="50">
        <v>18</v>
      </c>
      <c r="R67" s="51">
        <f>SUM(B67:Q67)</f>
        <v>2580</v>
      </c>
    </row>
    <row r="68" spans="1:18" ht="22.5" customHeight="1" hidden="1">
      <c r="A68" s="69" t="s">
        <v>177</v>
      </c>
      <c r="B68" s="53">
        <f aca="true" t="shared" si="35" ref="B68:R68">SUM(B67/B81)</f>
        <v>0.09308131241084165</v>
      </c>
      <c r="C68" s="53">
        <f t="shared" si="35"/>
        <v>0.08646779074794639</v>
      </c>
      <c r="D68" s="53">
        <f t="shared" si="35"/>
        <v>0.16852791878172588</v>
      </c>
      <c r="E68" s="53">
        <f t="shared" si="35"/>
        <v>0.025130890052356022</v>
      </c>
      <c r="F68" s="53">
        <f t="shared" si="35"/>
        <v>0.18770226537216828</v>
      </c>
      <c r="G68" s="53">
        <f t="shared" si="35"/>
        <v>0.18779342723004694</v>
      </c>
      <c r="H68" s="53">
        <f t="shared" si="35"/>
        <v>0.10343719884355927</v>
      </c>
      <c r="I68" s="53">
        <f t="shared" si="35"/>
        <v>0.03241650294695481</v>
      </c>
      <c r="J68" s="54">
        <f t="shared" si="35"/>
        <v>0.04825642831983093</v>
      </c>
      <c r="K68" s="53">
        <f t="shared" si="35"/>
        <v>0.06395897989475105</v>
      </c>
      <c r="L68" s="53">
        <f t="shared" si="35"/>
        <v>0.07266260162601626</v>
      </c>
      <c r="M68" s="55">
        <f t="shared" si="35"/>
        <v>0.07363013698630137</v>
      </c>
      <c r="N68" s="56">
        <f t="shared" si="35"/>
        <v>0.01699150424787606</v>
      </c>
      <c r="O68" s="56">
        <f t="shared" si="35"/>
        <v>0.005776636713735558</v>
      </c>
      <c r="P68" s="56">
        <f t="shared" si="35"/>
        <v>0.13120104438642297</v>
      </c>
      <c r="Q68" s="56">
        <f t="shared" si="35"/>
        <v>0.02346805736636245</v>
      </c>
      <c r="R68" s="56">
        <f t="shared" si="35"/>
        <v>0.07177033492822966</v>
      </c>
    </row>
    <row r="69" spans="1:18" ht="12.75" hidden="1">
      <c r="A69" s="69" t="s">
        <v>80</v>
      </c>
      <c r="B69" s="61">
        <f aca="true" t="shared" si="36" ref="B69:R69">SUM(B65+B67)</f>
        <v>1270</v>
      </c>
      <c r="C69" s="61">
        <f t="shared" si="36"/>
        <v>1919</v>
      </c>
      <c r="D69" s="61">
        <f t="shared" si="36"/>
        <v>577</v>
      </c>
      <c r="E69" s="61">
        <f t="shared" si="36"/>
        <v>391</v>
      </c>
      <c r="F69" s="61">
        <f t="shared" si="36"/>
        <v>92</v>
      </c>
      <c r="G69" s="61">
        <f t="shared" si="36"/>
        <v>318</v>
      </c>
      <c r="H69" s="61">
        <f t="shared" si="36"/>
        <v>1640</v>
      </c>
      <c r="I69" s="61">
        <f t="shared" si="36"/>
        <v>306</v>
      </c>
      <c r="J69" s="62">
        <f t="shared" si="36"/>
        <v>2412</v>
      </c>
      <c r="K69" s="61">
        <f t="shared" si="36"/>
        <v>3087</v>
      </c>
      <c r="L69" s="61">
        <f t="shared" si="36"/>
        <v>665</v>
      </c>
      <c r="M69" s="63">
        <f t="shared" si="36"/>
        <v>202</v>
      </c>
      <c r="N69" s="64">
        <f t="shared" si="36"/>
        <v>667</v>
      </c>
      <c r="O69" s="64">
        <f t="shared" si="36"/>
        <v>551</v>
      </c>
      <c r="P69" s="64">
        <f t="shared" si="36"/>
        <v>712</v>
      </c>
      <c r="Q69" s="64">
        <f t="shared" si="36"/>
        <v>342</v>
      </c>
      <c r="R69" s="64">
        <f t="shared" si="36"/>
        <v>15151</v>
      </c>
    </row>
    <row r="70" spans="1:18" ht="12.75" hidden="1">
      <c r="A70" s="69" t="s">
        <v>177</v>
      </c>
      <c r="B70" s="53">
        <f aca="true" t="shared" si="37" ref="B70:R70">SUM(B69/B81)</f>
        <v>0.4529243937232525</v>
      </c>
      <c r="C70" s="53">
        <f t="shared" si="37"/>
        <v>0.41482922611327283</v>
      </c>
      <c r="D70" s="53">
        <f t="shared" si="37"/>
        <v>0.5857868020304569</v>
      </c>
      <c r="E70" s="53">
        <f t="shared" si="37"/>
        <v>0.4094240837696335</v>
      </c>
      <c r="F70" s="53">
        <f t="shared" si="37"/>
        <v>0.2977346278317152</v>
      </c>
      <c r="G70" s="53">
        <f t="shared" si="37"/>
        <v>0.49765258215962443</v>
      </c>
      <c r="H70" s="53">
        <f t="shared" si="37"/>
        <v>0.5268230003212335</v>
      </c>
      <c r="I70" s="53">
        <f t="shared" si="37"/>
        <v>0.3005893909626719</v>
      </c>
      <c r="J70" s="54">
        <f t="shared" si="37"/>
        <v>0.4247974638957379</v>
      </c>
      <c r="K70" s="53">
        <f t="shared" si="37"/>
        <v>0.4165429766563217</v>
      </c>
      <c r="L70" s="53">
        <f t="shared" si="37"/>
        <v>0.33790650406504064</v>
      </c>
      <c r="M70" s="55">
        <f t="shared" si="37"/>
        <v>0.3458904109589041</v>
      </c>
      <c r="N70" s="56">
        <f t="shared" si="37"/>
        <v>0.3333333333333333</v>
      </c>
      <c r="O70" s="56">
        <f t="shared" si="37"/>
        <v>0.35365853658536583</v>
      </c>
      <c r="P70" s="56">
        <f t="shared" si="37"/>
        <v>0.46475195822454307</v>
      </c>
      <c r="Q70" s="56">
        <f t="shared" si="37"/>
        <v>0.44589308996088656</v>
      </c>
      <c r="R70" s="56">
        <f t="shared" si="37"/>
        <v>0.42146990096806497</v>
      </c>
    </row>
    <row r="71" spans="1:18" ht="22.5" hidden="1">
      <c r="A71" s="70" t="s">
        <v>181</v>
      </c>
      <c r="B71" s="58">
        <v>232</v>
      </c>
      <c r="C71" s="58">
        <v>489</v>
      </c>
      <c r="D71" s="58">
        <v>71</v>
      </c>
      <c r="E71" s="58">
        <v>273</v>
      </c>
      <c r="F71" s="58">
        <v>82</v>
      </c>
      <c r="G71" s="58">
        <v>64</v>
      </c>
      <c r="H71" s="58">
        <v>182</v>
      </c>
      <c r="I71" s="58">
        <v>253</v>
      </c>
      <c r="J71" s="58">
        <v>741</v>
      </c>
      <c r="K71" s="58">
        <v>1432</v>
      </c>
      <c r="L71" s="58">
        <v>517</v>
      </c>
      <c r="M71" s="58">
        <v>59</v>
      </c>
      <c r="N71" s="58">
        <v>428</v>
      </c>
      <c r="O71" s="66">
        <v>371</v>
      </c>
      <c r="P71" s="66">
        <v>67</v>
      </c>
      <c r="Q71" s="66">
        <v>111</v>
      </c>
      <c r="R71" s="61">
        <f>SUM(B71:Q71)</f>
        <v>5372</v>
      </c>
    </row>
    <row r="72" spans="1:18" ht="22.5" hidden="1">
      <c r="A72" s="70" t="s">
        <v>182</v>
      </c>
      <c r="B72" s="58">
        <v>7</v>
      </c>
      <c r="C72" s="58">
        <v>8</v>
      </c>
      <c r="D72" s="58">
        <v>7</v>
      </c>
      <c r="E72" s="58">
        <v>5</v>
      </c>
      <c r="F72" s="58">
        <v>3</v>
      </c>
      <c r="G72" s="58">
        <v>9</v>
      </c>
      <c r="H72" s="58">
        <v>8</v>
      </c>
      <c r="I72" s="58">
        <v>1</v>
      </c>
      <c r="J72" s="58">
        <v>40</v>
      </c>
      <c r="K72" s="58">
        <v>32</v>
      </c>
      <c r="L72" s="58">
        <v>2</v>
      </c>
      <c r="M72" s="58">
        <v>1</v>
      </c>
      <c r="N72" s="58">
        <v>4</v>
      </c>
      <c r="O72" s="66">
        <v>19</v>
      </c>
      <c r="P72" s="66">
        <v>10</v>
      </c>
      <c r="Q72" s="66">
        <v>1</v>
      </c>
      <c r="R72" s="61">
        <f>SUM(B72:Q72)</f>
        <v>157</v>
      </c>
    </row>
    <row r="73" spans="1:18" ht="18.75" customHeight="1" hidden="1">
      <c r="A73" s="45" t="s">
        <v>183</v>
      </c>
      <c r="B73" s="61">
        <f aca="true" t="shared" si="38" ref="B73:R73">SUM(B71+B72)</f>
        <v>239</v>
      </c>
      <c r="C73" s="61">
        <f t="shared" si="38"/>
        <v>497</v>
      </c>
      <c r="D73" s="61">
        <f t="shared" si="38"/>
        <v>78</v>
      </c>
      <c r="E73" s="61">
        <f t="shared" si="38"/>
        <v>278</v>
      </c>
      <c r="F73" s="61">
        <f t="shared" si="38"/>
        <v>85</v>
      </c>
      <c r="G73" s="61">
        <f t="shared" si="38"/>
        <v>73</v>
      </c>
      <c r="H73" s="61">
        <f t="shared" si="38"/>
        <v>190</v>
      </c>
      <c r="I73" s="61">
        <f t="shared" si="38"/>
        <v>254</v>
      </c>
      <c r="J73" s="62">
        <f t="shared" si="38"/>
        <v>781</v>
      </c>
      <c r="K73" s="61">
        <f t="shared" si="38"/>
        <v>1464</v>
      </c>
      <c r="L73" s="61">
        <f t="shared" si="38"/>
        <v>519</v>
      </c>
      <c r="M73" s="63">
        <f t="shared" si="38"/>
        <v>60</v>
      </c>
      <c r="N73" s="64">
        <f t="shared" si="38"/>
        <v>432</v>
      </c>
      <c r="O73" s="64">
        <f t="shared" si="38"/>
        <v>390</v>
      </c>
      <c r="P73" s="64">
        <f t="shared" si="38"/>
        <v>77</v>
      </c>
      <c r="Q73" s="64">
        <f t="shared" si="38"/>
        <v>112</v>
      </c>
      <c r="R73" s="64">
        <f t="shared" si="38"/>
        <v>5529</v>
      </c>
    </row>
    <row r="74" spans="1:18" ht="18" customHeight="1" hidden="1">
      <c r="A74" s="53" t="s">
        <v>177</v>
      </c>
      <c r="B74" s="53">
        <f aca="true" t="shared" si="39" ref="B74:R74">SUM(B73/B81)</f>
        <v>0.08523537803138374</v>
      </c>
      <c r="C74" s="53">
        <f t="shared" si="39"/>
        <v>0.1074362300043234</v>
      </c>
      <c r="D74" s="53">
        <f t="shared" si="39"/>
        <v>0.07918781725888324</v>
      </c>
      <c r="E74" s="53">
        <f t="shared" si="39"/>
        <v>0.29109947643979056</v>
      </c>
      <c r="F74" s="53">
        <f t="shared" si="39"/>
        <v>0.2750809061488673</v>
      </c>
      <c r="G74" s="53">
        <f t="shared" si="39"/>
        <v>0.11424100156494522</v>
      </c>
      <c r="H74" s="53">
        <f t="shared" si="39"/>
        <v>0.061034371988435594</v>
      </c>
      <c r="I74" s="53">
        <f t="shared" si="39"/>
        <v>0.24950884086444008</v>
      </c>
      <c r="J74" s="54">
        <f t="shared" si="39"/>
        <v>0.13754843254667137</v>
      </c>
      <c r="K74" s="53">
        <f t="shared" si="39"/>
        <v>0.19754419106733234</v>
      </c>
      <c r="L74" s="53">
        <f t="shared" si="39"/>
        <v>0.26371951219512196</v>
      </c>
      <c r="M74" s="55">
        <f t="shared" si="39"/>
        <v>0.10273972602739725</v>
      </c>
      <c r="N74" s="56">
        <f t="shared" si="39"/>
        <v>0.2158920539730135</v>
      </c>
      <c r="O74" s="56">
        <f t="shared" si="39"/>
        <v>0.2503209242618742</v>
      </c>
      <c r="P74" s="56">
        <f t="shared" si="39"/>
        <v>0.05026109660574413</v>
      </c>
      <c r="Q74" s="56">
        <f t="shared" si="39"/>
        <v>0.14602346805736635</v>
      </c>
      <c r="R74" s="56">
        <f t="shared" si="39"/>
        <v>0.15380549682875264</v>
      </c>
    </row>
    <row r="75" spans="1:18" ht="22.5" hidden="1">
      <c r="A75" s="70" t="s">
        <v>184</v>
      </c>
      <c r="B75" s="73">
        <v>2</v>
      </c>
      <c r="C75" s="73">
        <v>8</v>
      </c>
      <c r="D75" s="73">
        <v>12</v>
      </c>
      <c r="E75" s="73">
        <v>0</v>
      </c>
      <c r="F75" s="73">
        <v>2</v>
      </c>
      <c r="G75" s="73">
        <v>5</v>
      </c>
      <c r="H75" s="75">
        <v>10</v>
      </c>
      <c r="I75" s="73">
        <v>3</v>
      </c>
      <c r="J75" s="73">
        <v>12</v>
      </c>
      <c r="K75" s="73">
        <v>66</v>
      </c>
      <c r="L75" s="73">
        <v>3</v>
      </c>
      <c r="M75" s="75">
        <v>0</v>
      </c>
      <c r="N75" s="76">
        <v>0</v>
      </c>
      <c r="O75" s="76">
        <v>2</v>
      </c>
      <c r="P75" s="76">
        <v>1</v>
      </c>
      <c r="Q75" s="77">
        <v>0</v>
      </c>
      <c r="R75" s="61">
        <f>SUM(B75:Q75)</f>
        <v>126</v>
      </c>
    </row>
    <row r="76" spans="1:18" ht="18.75" customHeight="1" hidden="1">
      <c r="A76" s="70" t="s">
        <v>75</v>
      </c>
      <c r="B76" s="58">
        <v>2</v>
      </c>
      <c r="C76" s="58">
        <v>2</v>
      </c>
      <c r="D76" s="58">
        <v>7</v>
      </c>
      <c r="E76" s="58">
        <v>2</v>
      </c>
      <c r="F76" s="58">
        <v>0</v>
      </c>
      <c r="G76" s="58">
        <v>9</v>
      </c>
      <c r="H76" s="58">
        <v>2</v>
      </c>
      <c r="I76" s="58">
        <v>0</v>
      </c>
      <c r="J76" s="58">
        <v>3</v>
      </c>
      <c r="K76" s="58">
        <v>15</v>
      </c>
      <c r="L76" s="58">
        <v>5</v>
      </c>
      <c r="M76" s="58">
        <v>0</v>
      </c>
      <c r="N76" s="58">
        <v>2</v>
      </c>
      <c r="O76" s="66">
        <v>0</v>
      </c>
      <c r="P76" s="66">
        <v>1</v>
      </c>
      <c r="Q76" s="66">
        <v>0</v>
      </c>
      <c r="R76" s="61">
        <f>SUM(B76:Q76)</f>
        <v>50</v>
      </c>
    </row>
    <row r="77" spans="1:18" ht="12.75" hidden="1">
      <c r="A77" s="69" t="s">
        <v>76</v>
      </c>
      <c r="B77" s="61">
        <f aca="true" t="shared" si="40" ref="B77:R77">SUM(B75+B76)</f>
        <v>4</v>
      </c>
      <c r="C77" s="61">
        <f t="shared" si="40"/>
        <v>10</v>
      </c>
      <c r="D77" s="61">
        <f t="shared" si="40"/>
        <v>19</v>
      </c>
      <c r="E77" s="61">
        <f t="shared" si="40"/>
        <v>2</v>
      </c>
      <c r="F77" s="61">
        <f t="shared" si="40"/>
        <v>2</v>
      </c>
      <c r="G77" s="61">
        <f t="shared" si="40"/>
        <v>14</v>
      </c>
      <c r="H77" s="61">
        <f t="shared" si="40"/>
        <v>12</v>
      </c>
      <c r="I77" s="61">
        <f t="shared" si="40"/>
        <v>3</v>
      </c>
      <c r="J77" s="62">
        <f t="shared" si="40"/>
        <v>15</v>
      </c>
      <c r="K77" s="61">
        <f t="shared" si="40"/>
        <v>81</v>
      </c>
      <c r="L77" s="61">
        <f t="shared" si="40"/>
        <v>8</v>
      </c>
      <c r="M77" s="63">
        <f t="shared" si="40"/>
        <v>0</v>
      </c>
      <c r="N77" s="64">
        <f t="shared" si="40"/>
        <v>2</v>
      </c>
      <c r="O77" s="64">
        <f t="shared" si="40"/>
        <v>2</v>
      </c>
      <c r="P77" s="64">
        <f t="shared" si="40"/>
        <v>2</v>
      </c>
      <c r="Q77" s="64">
        <f t="shared" si="40"/>
        <v>0</v>
      </c>
      <c r="R77" s="64">
        <f t="shared" si="40"/>
        <v>176</v>
      </c>
    </row>
    <row r="78" spans="1:18" ht="12.75" hidden="1">
      <c r="A78" s="59" t="s">
        <v>177</v>
      </c>
      <c r="B78" s="53">
        <f aca="true" t="shared" si="41" ref="B78:R78">SUM(B77/B81)</f>
        <v>0.0014265335235378032</v>
      </c>
      <c r="C78" s="53">
        <f t="shared" si="41"/>
        <v>0.00216169476869866</v>
      </c>
      <c r="D78" s="53">
        <f t="shared" si="41"/>
        <v>0.019289340101522844</v>
      </c>
      <c r="E78" s="53">
        <f t="shared" si="41"/>
        <v>0.0020942408376963353</v>
      </c>
      <c r="F78" s="53">
        <f t="shared" si="41"/>
        <v>0.006472491909385114</v>
      </c>
      <c r="G78" s="53">
        <f t="shared" si="41"/>
        <v>0.02190923317683881</v>
      </c>
      <c r="H78" s="53">
        <f t="shared" si="41"/>
        <v>0.0038548024413748794</v>
      </c>
      <c r="I78" s="53">
        <f t="shared" si="41"/>
        <v>0.0029469548133595285</v>
      </c>
      <c r="J78" s="54">
        <f t="shared" si="41"/>
        <v>0.0026417752729834447</v>
      </c>
      <c r="K78" s="53">
        <f t="shared" si="41"/>
        <v>0.01092969909593847</v>
      </c>
      <c r="L78" s="53">
        <f t="shared" si="41"/>
        <v>0.0040650406504065045</v>
      </c>
      <c r="M78" s="71">
        <f t="shared" si="41"/>
        <v>0</v>
      </c>
      <c r="N78" s="53">
        <f t="shared" si="41"/>
        <v>0.0009995002498750624</v>
      </c>
      <c r="O78" s="53">
        <f t="shared" si="41"/>
        <v>0.0012836970474967907</v>
      </c>
      <c r="P78" s="53">
        <f t="shared" si="41"/>
        <v>0.0013054830287206266</v>
      </c>
      <c r="Q78" s="53">
        <f t="shared" si="41"/>
        <v>0</v>
      </c>
      <c r="R78" s="53">
        <f t="shared" si="41"/>
        <v>0.004895960832313341</v>
      </c>
    </row>
    <row r="79" spans="1:18" ht="33.75" hidden="1">
      <c r="A79" s="45" t="s">
        <v>77</v>
      </c>
      <c r="B79" s="61">
        <f aca="true" t="shared" si="42" ref="B79:R79">SUM(B65+B67+B73+B77)</f>
        <v>1513</v>
      </c>
      <c r="C79" s="61">
        <f t="shared" si="42"/>
        <v>2426</v>
      </c>
      <c r="D79" s="61">
        <f t="shared" si="42"/>
        <v>674</v>
      </c>
      <c r="E79" s="61">
        <f t="shared" si="42"/>
        <v>671</v>
      </c>
      <c r="F79" s="61">
        <f t="shared" si="42"/>
        <v>179</v>
      </c>
      <c r="G79" s="61">
        <f t="shared" si="42"/>
        <v>405</v>
      </c>
      <c r="H79" s="61">
        <f t="shared" si="42"/>
        <v>1842</v>
      </c>
      <c r="I79" s="61">
        <f t="shared" si="42"/>
        <v>563</v>
      </c>
      <c r="J79" s="62">
        <f t="shared" si="42"/>
        <v>3208</v>
      </c>
      <c r="K79" s="61">
        <f t="shared" si="42"/>
        <v>4632</v>
      </c>
      <c r="L79" s="61">
        <f t="shared" si="42"/>
        <v>1192</v>
      </c>
      <c r="M79" s="63">
        <f t="shared" si="42"/>
        <v>262</v>
      </c>
      <c r="N79" s="64">
        <f t="shared" si="42"/>
        <v>1101</v>
      </c>
      <c r="O79" s="64">
        <f t="shared" si="42"/>
        <v>943</v>
      </c>
      <c r="P79" s="64">
        <f t="shared" si="42"/>
        <v>791</v>
      </c>
      <c r="Q79" s="64">
        <f t="shared" si="42"/>
        <v>454</v>
      </c>
      <c r="R79" s="64">
        <f t="shared" si="42"/>
        <v>20856</v>
      </c>
    </row>
    <row r="80" spans="1:18" ht="12.75" hidden="1">
      <c r="A80" s="53" t="s">
        <v>177</v>
      </c>
      <c r="B80" s="53">
        <f aca="true" t="shared" si="43" ref="B80:R80">SUM(B79/B81)</f>
        <v>0.5395863052781741</v>
      </c>
      <c r="C80" s="53">
        <f t="shared" si="43"/>
        <v>0.5244271508862949</v>
      </c>
      <c r="D80" s="53">
        <f t="shared" si="43"/>
        <v>0.6842639593908629</v>
      </c>
      <c r="E80" s="53">
        <f t="shared" si="43"/>
        <v>0.7026178010471205</v>
      </c>
      <c r="F80" s="53">
        <f t="shared" si="43"/>
        <v>0.5792880258899676</v>
      </c>
      <c r="G80" s="53">
        <f t="shared" si="43"/>
        <v>0.6338028169014085</v>
      </c>
      <c r="H80" s="53">
        <f t="shared" si="43"/>
        <v>0.591712174751044</v>
      </c>
      <c r="I80" s="53">
        <f t="shared" si="43"/>
        <v>0.5530451866404715</v>
      </c>
      <c r="J80" s="54">
        <f t="shared" si="43"/>
        <v>0.5649876717153928</v>
      </c>
      <c r="K80" s="53">
        <f t="shared" si="43"/>
        <v>0.6250168668195925</v>
      </c>
      <c r="L80" s="53">
        <f t="shared" si="43"/>
        <v>0.6056910569105691</v>
      </c>
      <c r="M80" s="55">
        <f t="shared" si="43"/>
        <v>0.4486301369863014</v>
      </c>
      <c r="N80" s="56">
        <f t="shared" si="43"/>
        <v>0.5502248875562219</v>
      </c>
      <c r="O80" s="56">
        <f t="shared" si="43"/>
        <v>0.6052631578947368</v>
      </c>
      <c r="P80" s="56">
        <f t="shared" si="43"/>
        <v>0.5163185378590078</v>
      </c>
      <c r="Q80" s="56">
        <f t="shared" si="43"/>
        <v>0.5919165580182529</v>
      </c>
      <c r="R80" s="56">
        <f t="shared" si="43"/>
        <v>0.5801713586291309</v>
      </c>
    </row>
    <row r="81" spans="1:18" ht="22.5" hidden="1">
      <c r="A81" s="60" t="s">
        <v>288</v>
      </c>
      <c r="B81" s="61">
        <f aca="true" t="shared" si="44" ref="B81:R81">SUM(B58+B60+B65+B67+B71+B72+B75+B76)</f>
        <v>2804</v>
      </c>
      <c r="C81" s="61">
        <f t="shared" si="44"/>
        <v>4626</v>
      </c>
      <c r="D81" s="61">
        <f t="shared" si="44"/>
        <v>985</v>
      </c>
      <c r="E81" s="61">
        <f t="shared" si="44"/>
        <v>955</v>
      </c>
      <c r="F81" s="61">
        <f t="shared" si="44"/>
        <v>309</v>
      </c>
      <c r="G81" s="61">
        <f t="shared" si="44"/>
        <v>639</v>
      </c>
      <c r="H81" s="61">
        <f t="shared" si="44"/>
        <v>3113</v>
      </c>
      <c r="I81" s="61">
        <f t="shared" si="44"/>
        <v>1018</v>
      </c>
      <c r="J81" s="62">
        <f t="shared" si="44"/>
        <v>5678</v>
      </c>
      <c r="K81" s="61">
        <f t="shared" si="44"/>
        <v>7411</v>
      </c>
      <c r="L81" s="61">
        <f t="shared" si="44"/>
        <v>1968</v>
      </c>
      <c r="M81" s="72">
        <f t="shared" si="44"/>
        <v>584</v>
      </c>
      <c r="N81" s="61">
        <f t="shared" si="44"/>
        <v>2001</v>
      </c>
      <c r="O81" s="61">
        <f t="shared" si="44"/>
        <v>1558</v>
      </c>
      <c r="P81" s="61">
        <f t="shared" si="44"/>
        <v>1532</v>
      </c>
      <c r="Q81" s="61">
        <f t="shared" si="44"/>
        <v>767</v>
      </c>
      <c r="R81" s="61">
        <f t="shared" si="44"/>
        <v>35948</v>
      </c>
    </row>
    <row r="82" ht="22.5" customHeight="1" hidden="1"/>
    <row r="83" ht="12.75" hidden="1"/>
    <row r="84" spans="1:12" ht="18" hidden="1">
      <c r="A84" s="35" t="s">
        <v>172</v>
      </c>
      <c r="I84" s="36"/>
      <c r="J84" s="36"/>
      <c r="K84" s="36"/>
      <c r="L84" s="37"/>
    </row>
    <row r="85" spans="1:18" ht="22.5" hidden="1">
      <c r="A85" s="38" t="s">
        <v>190</v>
      </c>
      <c r="B85" s="39" t="s">
        <v>59</v>
      </c>
      <c r="C85" s="40" t="s">
        <v>318</v>
      </c>
      <c r="D85" s="40" t="s">
        <v>319</v>
      </c>
      <c r="E85" s="40" t="s">
        <v>60</v>
      </c>
      <c r="F85" s="40" t="s">
        <v>321</v>
      </c>
      <c r="G85" s="40" t="s">
        <v>61</v>
      </c>
      <c r="H85" s="41" t="s">
        <v>323</v>
      </c>
      <c r="I85" s="42" t="s">
        <v>160</v>
      </c>
      <c r="J85" s="43" t="s">
        <v>82</v>
      </c>
      <c r="K85" s="42" t="s">
        <v>161</v>
      </c>
      <c r="L85" s="42" t="s">
        <v>162</v>
      </c>
      <c r="M85" s="44" t="s">
        <v>290</v>
      </c>
      <c r="N85" s="41" t="s">
        <v>81</v>
      </c>
      <c r="O85" s="41" t="s">
        <v>83</v>
      </c>
      <c r="P85" s="41" t="s">
        <v>291</v>
      </c>
      <c r="Q85" s="41" t="s">
        <v>292</v>
      </c>
      <c r="R85" s="41" t="s">
        <v>175</v>
      </c>
    </row>
    <row r="86" spans="1:18" ht="22.5" hidden="1">
      <c r="A86" s="45" t="s">
        <v>176</v>
      </c>
      <c r="B86" s="278">
        <v>791</v>
      </c>
      <c r="C86" s="278">
        <v>1749</v>
      </c>
      <c r="D86" s="278">
        <v>447</v>
      </c>
      <c r="E86" s="278">
        <v>196</v>
      </c>
      <c r="F86" s="278">
        <v>64</v>
      </c>
      <c r="G86" s="278">
        <v>91</v>
      </c>
      <c r="H86" s="278">
        <v>823</v>
      </c>
      <c r="I86" s="278">
        <v>238</v>
      </c>
      <c r="J86" s="278">
        <v>1209</v>
      </c>
      <c r="K86" s="278">
        <v>2199</v>
      </c>
      <c r="L86" s="278">
        <v>363</v>
      </c>
      <c r="M86" s="278">
        <v>192</v>
      </c>
      <c r="N86" s="278">
        <v>588</v>
      </c>
      <c r="O86" s="278">
        <v>290</v>
      </c>
      <c r="P86" s="278">
        <v>282</v>
      </c>
      <c r="Q86" s="278">
        <v>194</v>
      </c>
      <c r="R86" s="288">
        <f>SUM(B86:Q86)</f>
        <v>9716</v>
      </c>
    </row>
    <row r="87" spans="1:18" ht="19.5" customHeight="1" hidden="1">
      <c r="A87" s="52" t="s">
        <v>177</v>
      </c>
      <c r="B87" s="202">
        <f aca="true" t="shared" si="45" ref="B87:R87">SUM(B86/B109)</f>
        <v>0.23176091415177263</v>
      </c>
      <c r="C87" s="202">
        <f t="shared" si="45"/>
        <v>0.3484757919904363</v>
      </c>
      <c r="D87" s="202">
        <f t="shared" si="45"/>
        <v>0.21045197740112995</v>
      </c>
      <c r="E87" s="202">
        <f t="shared" si="45"/>
        <v>0.15730337078651685</v>
      </c>
      <c r="F87" s="202">
        <f t="shared" si="45"/>
        <v>0.17534246575342466</v>
      </c>
      <c r="G87" s="202">
        <f t="shared" si="45"/>
        <v>0.15371621621621623</v>
      </c>
      <c r="H87" s="202">
        <f t="shared" si="45"/>
        <v>0.24796625489605303</v>
      </c>
      <c r="I87" s="202">
        <f t="shared" si="45"/>
        <v>0.2416243654822335</v>
      </c>
      <c r="J87" s="289">
        <f t="shared" si="45"/>
        <v>0.2032274331820474</v>
      </c>
      <c r="K87" s="202">
        <f t="shared" si="45"/>
        <v>0.2782839787395596</v>
      </c>
      <c r="L87" s="202">
        <f t="shared" si="45"/>
        <v>0.21441228588304784</v>
      </c>
      <c r="M87" s="290">
        <f t="shared" si="45"/>
        <v>0.2615803814713896</v>
      </c>
      <c r="N87" s="203">
        <f t="shared" si="45"/>
        <v>0.25432525951557095</v>
      </c>
      <c r="O87" s="203">
        <f t="shared" si="45"/>
        <v>0.13278388278388278</v>
      </c>
      <c r="P87" s="203">
        <f t="shared" si="45"/>
        <v>0.1705989110707804</v>
      </c>
      <c r="Q87" s="203">
        <f t="shared" si="45"/>
        <v>0.19675456389452334</v>
      </c>
      <c r="R87" s="203">
        <f t="shared" si="45"/>
        <v>0.2427422175585869</v>
      </c>
    </row>
    <row r="88" spans="1:18" ht="33.75" hidden="1">
      <c r="A88" s="45" t="s">
        <v>178</v>
      </c>
      <c r="B88" s="276">
        <v>601</v>
      </c>
      <c r="C88" s="276">
        <v>558</v>
      </c>
      <c r="D88" s="276">
        <v>143</v>
      </c>
      <c r="E88" s="276">
        <v>108</v>
      </c>
      <c r="F88" s="276">
        <v>57</v>
      </c>
      <c r="G88" s="281">
        <v>51</v>
      </c>
      <c r="H88" s="278">
        <v>416</v>
      </c>
      <c r="I88" s="276">
        <v>136</v>
      </c>
      <c r="J88" s="276">
        <v>1259</v>
      </c>
      <c r="K88" s="276">
        <v>578</v>
      </c>
      <c r="L88" s="276">
        <v>194</v>
      </c>
      <c r="M88" s="278">
        <v>170</v>
      </c>
      <c r="N88" s="279">
        <v>428</v>
      </c>
      <c r="O88" s="279">
        <v>222</v>
      </c>
      <c r="P88" s="279">
        <v>429</v>
      </c>
      <c r="Q88" s="280">
        <v>115</v>
      </c>
      <c r="R88" s="288">
        <f>SUM(B88:Q88)</f>
        <v>5465</v>
      </c>
    </row>
    <row r="89" spans="1:18" ht="12.75" hidden="1">
      <c r="A89" s="59" t="s">
        <v>177</v>
      </c>
      <c r="B89" s="202">
        <f aca="true" t="shared" si="46" ref="B89:R89">SUM(B88/B109)</f>
        <v>0.1760914151772634</v>
      </c>
      <c r="C89" s="202">
        <f t="shared" si="46"/>
        <v>0.11117752540346683</v>
      </c>
      <c r="D89" s="202">
        <f t="shared" si="46"/>
        <v>0.06732580037664783</v>
      </c>
      <c r="E89" s="202">
        <f t="shared" si="46"/>
        <v>0.08667736757624397</v>
      </c>
      <c r="F89" s="202">
        <f t="shared" si="46"/>
        <v>0.15616438356164383</v>
      </c>
      <c r="G89" s="202">
        <f t="shared" si="46"/>
        <v>0.08614864864864864</v>
      </c>
      <c r="H89" s="202">
        <f t="shared" si="46"/>
        <v>0.1253389575173245</v>
      </c>
      <c r="I89" s="202">
        <f t="shared" si="46"/>
        <v>0.13807106598984772</v>
      </c>
      <c r="J89" s="289">
        <f t="shared" si="46"/>
        <v>0.21163220709362918</v>
      </c>
      <c r="K89" s="202">
        <f t="shared" si="46"/>
        <v>0.07314603897747406</v>
      </c>
      <c r="L89" s="202">
        <f t="shared" si="46"/>
        <v>0.11458948611931483</v>
      </c>
      <c r="M89" s="290">
        <f t="shared" si="46"/>
        <v>0.23160762942779292</v>
      </c>
      <c r="N89" s="203">
        <f t="shared" si="46"/>
        <v>0.185121107266436</v>
      </c>
      <c r="O89" s="203">
        <f t="shared" si="46"/>
        <v>0.10164835164835165</v>
      </c>
      <c r="P89" s="203">
        <f t="shared" si="46"/>
        <v>0.2595281306715064</v>
      </c>
      <c r="Q89" s="203">
        <f t="shared" si="46"/>
        <v>0.11663286004056796</v>
      </c>
      <c r="R89" s="203">
        <f t="shared" si="46"/>
        <v>0.13653625143656622</v>
      </c>
    </row>
    <row r="90" spans="1:18" ht="10.5" customHeight="1" hidden="1">
      <c r="A90" s="60" t="s">
        <v>179</v>
      </c>
      <c r="B90" s="204">
        <f aca="true" t="shared" si="47" ref="B90:G90">SUM(B86+B88)</f>
        <v>1392</v>
      </c>
      <c r="C90" s="204">
        <f t="shared" si="47"/>
        <v>2307</v>
      </c>
      <c r="D90" s="204">
        <f t="shared" si="47"/>
        <v>590</v>
      </c>
      <c r="E90" s="204">
        <f t="shared" si="47"/>
        <v>304</v>
      </c>
      <c r="F90" s="204">
        <f t="shared" si="47"/>
        <v>121</v>
      </c>
      <c r="G90" s="204">
        <f t="shared" si="47"/>
        <v>142</v>
      </c>
      <c r="H90" s="204">
        <f aca="true" t="shared" si="48" ref="H90:N90">SUM(H86+H88)</f>
        <v>1239</v>
      </c>
      <c r="I90" s="204">
        <f t="shared" si="48"/>
        <v>374</v>
      </c>
      <c r="J90" s="291">
        <f t="shared" si="48"/>
        <v>2468</v>
      </c>
      <c r="K90" s="204">
        <f t="shared" si="48"/>
        <v>2777</v>
      </c>
      <c r="L90" s="204">
        <f t="shared" si="48"/>
        <v>557</v>
      </c>
      <c r="M90" s="292">
        <f t="shared" si="48"/>
        <v>362</v>
      </c>
      <c r="N90" s="205">
        <f t="shared" si="48"/>
        <v>1016</v>
      </c>
      <c r="O90" s="205">
        <v>962</v>
      </c>
      <c r="P90" s="205">
        <f>SUM(P86+P88)</f>
        <v>711</v>
      </c>
      <c r="Q90" s="205">
        <f>SUM(Q86+Q88)</f>
        <v>309</v>
      </c>
      <c r="R90" s="205">
        <f>SUM(R86+R88)</f>
        <v>15181</v>
      </c>
    </row>
    <row r="91" spans="1:18" ht="12.75" hidden="1">
      <c r="A91" s="59" t="s">
        <v>177</v>
      </c>
      <c r="B91" s="202">
        <f aca="true" t="shared" si="49" ref="B91:R91">SUM(B90/B109)</f>
        <v>0.40785232932903603</v>
      </c>
      <c r="C91" s="202">
        <f t="shared" si="49"/>
        <v>0.4596533173939032</v>
      </c>
      <c r="D91" s="202">
        <f t="shared" si="49"/>
        <v>0.2777777777777778</v>
      </c>
      <c r="E91" s="202">
        <f t="shared" si="49"/>
        <v>0.24398073836276082</v>
      </c>
      <c r="F91" s="202">
        <f t="shared" si="49"/>
        <v>0.3315068493150685</v>
      </c>
      <c r="G91" s="202">
        <f t="shared" si="49"/>
        <v>0.23986486486486486</v>
      </c>
      <c r="H91" s="202">
        <f t="shared" si="49"/>
        <v>0.3733052124133775</v>
      </c>
      <c r="I91" s="202">
        <f t="shared" si="49"/>
        <v>0.37969543147208124</v>
      </c>
      <c r="J91" s="289">
        <f t="shared" si="49"/>
        <v>0.41485964027567657</v>
      </c>
      <c r="K91" s="202">
        <f t="shared" si="49"/>
        <v>0.35143001771703364</v>
      </c>
      <c r="L91" s="202">
        <f t="shared" si="49"/>
        <v>0.3290017720023627</v>
      </c>
      <c r="M91" s="290">
        <f t="shared" si="49"/>
        <v>0.49318801089918257</v>
      </c>
      <c r="N91" s="203">
        <f t="shared" si="49"/>
        <v>0.43944636678200694</v>
      </c>
      <c r="O91" s="203">
        <f t="shared" si="49"/>
        <v>0.44047619047619047</v>
      </c>
      <c r="P91" s="203">
        <f t="shared" si="49"/>
        <v>0.4301270417422868</v>
      </c>
      <c r="Q91" s="203">
        <f t="shared" si="49"/>
        <v>0.3133874239350913</v>
      </c>
      <c r="R91" s="203">
        <f t="shared" si="49"/>
        <v>0.37927846899515316</v>
      </c>
    </row>
    <row r="92" spans="1:18" ht="12.75" hidden="1">
      <c r="A92" s="65"/>
      <c r="B92" s="271"/>
      <c r="C92" s="271"/>
      <c r="D92" s="271"/>
      <c r="E92" s="271"/>
      <c r="F92" s="271"/>
      <c r="G92" s="271"/>
      <c r="H92" s="271"/>
      <c r="I92" s="271"/>
      <c r="J92" s="293"/>
      <c r="K92" s="271"/>
      <c r="L92" s="271"/>
      <c r="M92" s="294"/>
      <c r="N92" s="271"/>
      <c r="O92" s="271"/>
      <c r="P92" s="271"/>
      <c r="Q92" s="271"/>
      <c r="R92" s="204"/>
    </row>
    <row r="93" spans="1:18" ht="22.5" hidden="1">
      <c r="A93" s="45" t="s">
        <v>79</v>
      </c>
      <c r="B93" s="282">
        <v>1296</v>
      </c>
      <c r="C93" s="282">
        <v>1668</v>
      </c>
      <c r="D93" s="282">
        <v>898</v>
      </c>
      <c r="E93" s="282">
        <v>484</v>
      </c>
      <c r="F93" s="282">
        <v>54</v>
      </c>
      <c r="G93" s="283">
        <v>237</v>
      </c>
      <c r="H93" s="284">
        <v>1398</v>
      </c>
      <c r="I93" s="282">
        <v>337</v>
      </c>
      <c r="J93" s="282">
        <v>2320</v>
      </c>
      <c r="K93" s="282">
        <v>2786</v>
      </c>
      <c r="L93" s="282">
        <v>420</v>
      </c>
      <c r="M93" s="284">
        <v>268</v>
      </c>
      <c r="N93" s="285">
        <v>869</v>
      </c>
      <c r="O93" s="285">
        <v>613</v>
      </c>
      <c r="P93" s="285">
        <v>630</v>
      </c>
      <c r="Q93" s="286">
        <v>513</v>
      </c>
      <c r="R93" s="288">
        <f>SUM(B93:Q93)</f>
        <v>14791</v>
      </c>
    </row>
    <row r="94" spans="1:18" ht="24" customHeight="1" hidden="1">
      <c r="A94" s="52" t="s">
        <v>177</v>
      </c>
      <c r="B94" s="202">
        <f aca="true" t="shared" si="50" ref="B94:Q94">SUM(B95/B109)</f>
        <v>0.09522414298271316</v>
      </c>
      <c r="C94" s="202">
        <f t="shared" si="50"/>
        <v>0.10021916716477386</v>
      </c>
      <c r="D94" s="202">
        <f t="shared" si="50"/>
        <v>0.17325800376647835</v>
      </c>
      <c r="E94" s="202">
        <f t="shared" si="50"/>
        <v>0.03451043338683788</v>
      </c>
      <c r="F94" s="202">
        <f t="shared" si="50"/>
        <v>0.273972602739726</v>
      </c>
      <c r="G94" s="202">
        <f t="shared" si="50"/>
        <v>0.17567567567567569</v>
      </c>
      <c r="H94" s="202">
        <f t="shared" si="50"/>
        <v>0.12714673094305515</v>
      </c>
      <c r="I94" s="202">
        <f t="shared" si="50"/>
        <v>0.02030456852791878</v>
      </c>
      <c r="J94" s="289">
        <f t="shared" si="50"/>
        <v>0.05328626659942848</v>
      </c>
      <c r="K94" s="202">
        <f t="shared" si="50"/>
        <v>0.07175398633257403</v>
      </c>
      <c r="L94" s="202">
        <f t="shared" si="50"/>
        <v>0.07796810395747195</v>
      </c>
      <c r="M94" s="290">
        <f t="shared" si="50"/>
        <v>0.05722070844686648</v>
      </c>
      <c r="N94" s="203">
        <f t="shared" si="50"/>
        <v>0.013408304498269897</v>
      </c>
      <c r="O94" s="203">
        <f t="shared" si="50"/>
        <v>0.013278388278388278</v>
      </c>
      <c r="P94" s="203">
        <f t="shared" si="50"/>
        <v>0.11736237144585603</v>
      </c>
      <c r="Q94" s="203">
        <f t="shared" si="50"/>
        <v>0.02636916835699797</v>
      </c>
      <c r="R94" s="203">
        <f>SUM(R93/R109)</f>
        <v>0.369534802378454</v>
      </c>
    </row>
    <row r="95" spans="1:18" ht="33.75" hidden="1">
      <c r="A95" s="45" t="s">
        <v>180</v>
      </c>
      <c r="B95" s="282">
        <v>325</v>
      </c>
      <c r="C95" s="282">
        <v>503</v>
      </c>
      <c r="D95" s="282">
        <v>368</v>
      </c>
      <c r="E95" s="282">
        <v>43</v>
      </c>
      <c r="F95" s="282">
        <v>100</v>
      </c>
      <c r="G95" s="283">
        <v>104</v>
      </c>
      <c r="H95" s="284">
        <v>422</v>
      </c>
      <c r="I95" s="282">
        <v>20</v>
      </c>
      <c r="J95" s="282">
        <v>317</v>
      </c>
      <c r="K95" s="282">
        <v>567</v>
      </c>
      <c r="L95" s="282">
        <v>132</v>
      </c>
      <c r="M95" s="284">
        <v>42</v>
      </c>
      <c r="N95" s="285">
        <v>31</v>
      </c>
      <c r="O95" s="285">
        <v>29</v>
      </c>
      <c r="P95" s="285">
        <v>194</v>
      </c>
      <c r="Q95" s="286">
        <v>26</v>
      </c>
      <c r="R95" s="288">
        <f>SUM(B95:Q95)</f>
        <v>3223</v>
      </c>
    </row>
    <row r="96" spans="1:18" ht="12.75" hidden="1">
      <c r="A96" s="69" t="s">
        <v>177</v>
      </c>
      <c r="B96" s="202">
        <f>SUM(B95/B109)</f>
        <v>0.09522414298271316</v>
      </c>
      <c r="C96" s="202">
        <f aca="true" t="shared" si="51" ref="C96:Q96">SUM(C95/C109)</f>
        <v>0.10021916716477386</v>
      </c>
      <c r="D96" s="202">
        <f t="shared" si="51"/>
        <v>0.17325800376647835</v>
      </c>
      <c r="E96" s="202">
        <f t="shared" si="51"/>
        <v>0.03451043338683788</v>
      </c>
      <c r="F96" s="202">
        <f t="shared" si="51"/>
        <v>0.273972602739726</v>
      </c>
      <c r="G96" s="202">
        <f t="shared" si="51"/>
        <v>0.17567567567567569</v>
      </c>
      <c r="H96" s="202">
        <f t="shared" si="51"/>
        <v>0.12714673094305515</v>
      </c>
      <c r="I96" s="202">
        <f t="shared" si="51"/>
        <v>0.02030456852791878</v>
      </c>
      <c r="J96" s="202">
        <f t="shared" si="51"/>
        <v>0.05328626659942848</v>
      </c>
      <c r="K96" s="202">
        <f t="shared" si="51"/>
        <v>0.07175398633257403</v>
      </c>
      <c r="L96" s="202">
        <f t="shared" si="51"/>
        <v>0.07796810395747195</v>
      </c>
      <c r="M96" s="202">
        <f t="shared" si="51"/>
        <v>0.05722070844686648</v>
      </c>
      <c r="N96" s="202">
        <f t="shared" si="51"/>
        <v>0.013408304498269897</v>
      </c>
      <c r="O96" s="202">
        <f t="shared" si="51"/>
        <v>0.013278388278388278</v>
      </c>
      <c r="P96" s="202">
        <f t="shared" si="51"/>
        <v>0.11736237144585603</v>
      </c>
      <c r="Q96" s="202">
        <f t="shared" si="51"/>
        <v>0.02636916835699797</v>
      </c>
      <c r="R96" s="203">
        <f>SUM(R95/R109)</f>
        <v>0.08052266027082397</v>
      </c>
    </row>
    <row r="97" spans="1:19" ht="12.75" hidden="1">
      <c r="A97" s="69" t="s">
        <v>80</v>
      </c>
      <c r="B97" s="204">
        <f>SUM(B93+B95)</f>
        <v>1621</v>
      </c>
      <c r="C97" s="204">
        <f aca="true" t="shared" si="52" ref="C97:Q97">SUM(C93+C95)</f>
        <v>2171</v>
      </c>
      <c r="D97" s="204">
        <f t="shared" si="52"/>
        <v>1266</v>
      </c>
      <c r="E97" s="204">
        <f t="shared" si="52"/>
        <v>527</v>
      </c>
      <c r="F97" s="204">
        <f t="shared" si="52"/>
        <v>154</v>
      </c>
      <c r="G97" s="204">
        <f t="shared" si="52"/>
        <v>341</v>
      </c>
      <c r="H97" s="204">
        <f t="shared" si="52"/>
        <v>1820</v>
      </c>
      <c r="I97" s="204">
        <f t="shared" si="52"/>
        <v>357</v>
      </c>
      <c r="J97" s="204">
        <f t="shared" si="52"/>
        <v>2637</v>
      </c>
      <c r="K97" s="204">
        <f t="shared" si="52"/>
        <v>3353</v>
      </c>
      <c r="L97" s="204">
        <f t="shared" si="52"/>
        <v>552</v>
      </c>
      <c r="M97" s="204">
        <f t="shared" si="52"/>
        <v>310</v>
      </c>
      <c r="N97" s="204">
        <f t="shared" si="52"/>
        <v>900</v>
      </c>
      <c r="O97" s="204">
        <f t="shared" si="52"/>
        <v>642</v>
      </c>
      <c r="P97" s="204">
        <f t="shared" si="52"/>
        <v>824</v>
      </c>
      <c r="Q97" s="204">
        <f t="shared" si="52"/>
        <v>539</v>
      </c>
      <c r="R97" s="205">
        <f>SUM(R93+R95)</f>
        <v>18014</v>
      </c>
      <c r="S97" s="241"/>
    </row>
    <row r="98" spans="1:18" ht="12.75" hidden="1">
      <c r="A98" s="69" t="s">
        <v>177</v>
      </c>
      <c r="B98" s="202">
        <f aca="true" t="shared" si="53" ref="B98:R98">SUM(B97/B109)</f>
        <v>0.4749487254614708</v>
      </c>
      <c r="C98" s="202">
        <f t="shared" si="53"/>
        <v>0.43255628611277147</v>
      </c>
      <c r="D98" s="202">
        <f t="shared" si="53"/>
        <v>0.596045197740113</v>
      </c>
      <c r="E98" s="202">
        <f t="shared" si="53"/>
        <v>0.4229534510433387</v>
      </c>
      <c r="F98" s="202">
        <f t="shared" si="53"/>
        <v>0.42191780821917807</v>
      </c>
      <c r="G98" s="202">
        <f t="shared" si="53"/>
        <v>0.5760135135135135</v>
      </c>
      <c r="H98" s="202">
        <f t="shared" si="53"/>
        <v>0.5483579391382947</v>
      </c>
      <c r="I98" s="202">
        <f t="shared" si="53"/>
        <v>0.36243654822335025</v>
      </c>
      <c r="J98" s="289">
        <f t="shared" si="53"/>
        <v>0.443267776096823</v>
      </c>
      <c r="K98" s="202">
        <f t="shared" si="53"/>
        <v>0.4243229562136168</v>
      </c>
      <c r="L98" s="202">
        <f t="shared" si="53"/>
        <v>0.3260484347312463</v>
      </c>
      <c r="M98" s="290">
        <f t="shared" si="53"/>
        <v>0.4223433242506812</v>
      </c>
      <c r="N98" s="203">
        <f t="shared" si="53"/>
        <v>0.3892733564013841</v>
      </c>
      <c r="O98" s="203">
        <f t="shared" si="53"/>
        <v>0.29395604395604397</v>
      </c>
      <c r="P98" s="203">
        <f t="shared" si="53"/>
        <v>0.4984875983061101</v>
      </c>
      <c r="Q98" s="203">
        <f t="shared" si="53"/>
        <v>0.5466531440162272</v>
      </c>
      <c r="R98" s="203">
        <f t="shared" si="53"/>
        <v>0.450057462649278</v>
      </c>
    </row>
    <row r="99" spans="1:18" ht="1.5" customHeight="1" hidden="1">
      <c r="A99" s="70" t="s">
        <v>181</v>
      </c>
      <c r="B99" s="282">
        <v>386</v>
      </c>
      <c r="C99" s="282">
        <v>519</v>
      </c>
      <c r="D99" s="282">
        <v>217</v>
      </c>
      <c r="E99" s="282">
        <v>405</v>
      </c>
      <c r="F99" s="282">
        <v>85</v>
      </c>
      <c r="G99" s="283">
        <v>103</v>
      </c>
      <c r="H99" s="284">
        <v>230</v>
      </c>
      <c r="I99" s="282">
        <v>251</v>
      </c>
      <c r="J99" s="282">
        <v>756</v>
      </c>
      <c r="K99" s="282">
        <v>1713</v>
      </c>
      <c r="L99" s="282">
        <v>573</v>
      </c>
      <c r="M99" s="284">
        <v>58</v>
      </c>
      <c r="N99" s="285">
        <v>377</v>
      </c>
      <c r="O99" s="285">
        <v>520</v>
      </c>
      <c r="P99" s="285">
        <v>116</v>
      </c>
      <c r="Q99" s="286">
        <v>130</v>
      </c>
      <c r="R99" s="204">
        <f>SUM(B99:Q99)</f>
        <v>6439</v>
      </c>
    </row>
    <row r="100" spans="1:18" ht="12.75" customHeight="1" hidden="1">
      <c r="A100" s="70" t="s">
        <v>182</v>
      </c>
      <c r="B100" s="284">
        <v>12</v>
      </c>
      <c r="C100" s="282">
        <v>8</v>
      </c>
      <c r="D100" s="282">
        <v>16</v>
      </c>
      <c r="E100" s="282">
        <v>7</v>
      </c>
      <c r="F100" s="284">
        <v>5</v>
      </c>
      <c r="G100" s="283">
        <v>4</v>
      </c>
      <c r="H100" s="284">
        <v>15</v>
      </c>
      <c r="I100" s="282">
        <v>2</v>
      </c>
      <c r="J100" s="282">
        <v>53</v>
      </c>
      <c r="K100" s="282">
        <v>3</v>
      </c>
      <c r="L100" s="284">
        <v>7</v>
      </c>
      <c r="M100" s="284">
        <v>2</v>
      </c>
      <c r="N100" s="287">
        <v>17</v>
      </c>
      <c r="O100" s="285">
        <v>47</v>
      </c>
      <c r="P100" s="287">
        <v>1</v>
      </c>
      <c r="Q100" s="287">
        <v>8</v>
      </c>
      <c r="R100" s="204">
        <f>SUM(B100:Q100)</f>
        <v>207</v>
      </c>
    </row>
    <row r="101" spans="1:18" ht="22.5" hidden="1">
      <c r="A101" s="45" t="s">
        <v>183</v>
      </c>
      <c r="B101" s="204">
        <f aca="true" t="shared" si="54" ref="B101:R101">SUM(B99+B100)</f>
        <v>398</v>
      </c>
      <c r="C101" s="204">
        <f t="shared" si="54"/>
        <v>527</v>
      </c>
      <c r="D101" s="204">
        <f t="shared" si="54"/>
        <v>233</v>
      </c>
      <c r="E101" s="204">
        <f t="shared" si="54"/>
        <v>412</v>
      </c>
      <c r="F101" s="204">
        <f t="shared" si="54"/>
        <v>90</v>
      </c>
      <c r="G101" s="204">
        <f t="shared" si="54"/>
        <v>107</v>
      </c>
      <c r="H101" s="204">
        <f t="shared" si="54"/>
        <v>245</v>
      </c>
      <c r="I101" s="204">
        <f t="shared" si="54"/>
        <v>253</v>
      </c>
      <c r="J101" s="291">
        <f t="shared" si="54"/>
        <v>809</v>
      </c>
      <c r="K101" s="204">
        <f t="shared" si="54"/>
        <v>1716</v>
      </c>
      <c r="L101" s="204">
        <f t="shared" si="54"/>
        <v>580</v>
      </c>
      <c r="M101" s="292">
        <f t="shared" si="54"/>
        <v>60</v>
      </c>
      <c r="N101" s="205">
        <f t="shared" si="54"/>
        <v>394</v>
      </c>
      <c r="O101" s="205">
        <f t="shared" si="54"/>
        <v>567</v>
      </c>
      <c r="P101" s="205">
        <f t="shared" si="54"/>
        <v>117</v>
      </c>
      <c r="Q101" s="205">
        <f t="shared" si="54"/>
        <v>138</v>
      </c>
      <c r="R101" s="205">
        <f t="shared" si="54"/>
        <v>6646</v>
      </c>
    </row>
    <row r="102" spans="1:18" ht="21" customHeight="1" hidden="1">
      <c r="A102" s="53" t="s">
        <v>177</v>
      </c>
      <c r="B102" s="202">
        <f aca="true" t="shared" si="55" ref="B102:R102">SUM(B101/B109)</f>
        <v>0.11661295048344565</v>
      </c>
      <c r="C102" s="202">
        <f t="shared" si="55"/>
        <v>0.10500099621438534</v>
      </c>
      <c r="D102" s="202">
        <f t="shared" si="55"/>
        <v>0.10969868173258004</v>
      </c>
      <c r="E102" s="202">
        <f t="shared" si="55"/>
        <v>0.3306581059390048</v>
      </c>
      <c r="F102" s="202">
        <f t="shared" si="55"/>
        <v>0.2465753424657534</v>
      </c>
      <c r="G102" s="202">
        <f t="shared" si="55"/>
        <v>0.18074324324324326</v>
      </c>
      <c r="H102" s="202">
        <f t="shared" si="55"/>
        <v>0.0738174148840012</v>
      </c>
      <c r="I102" s="202">
        <f t="shared" si="55"/>
        <v>0.2568527918781726</v>
      </c>
      <c r="J102" s="289">
        <f t="shared" si="55"/>
        <v>0.13598924188939318</v>
      </c>
      <c r="K102" s="202">
        <f t="shared" si="55"/>
        <v>0.21716021260440393</v>
      </c>
      <c r="L102" s="202">
        <f t="shared" si="55"/>
        <v>0.34258712344949793</v>
      </c>
      <c r="M102" s="290">
        <f t="shared" si="55"/>
        <v>0.08174386920980926</v>
      </c>
      <c r="N102" s="203">
        <f t="shared" si="55"/>
        <v>0.1704152249134948</v>
      </c>
      <c r="O102" s="203">
        <f t="shared" si="55"/>
        <v>0.25961538461538464</v>
      </c>
      <c r="P102" s="203">
        <f t="shared" si="55"/>
        <v>0.07078039927404718</v>
      </c>
      <c r="Q102" s="203">
        <f t="shared" si="55"/>
        <v>0.13995943204868155</v>
      </c>
      <c r="R102" s="203">
        <f t="shared" si="55"/>
        <v>0.1660420726527757</v>
      </c>
    </row>
    <row r="103" spans="1:18" ht="22.5" hidden="1">
      <c r="A103" s="70" t="s">
        <v>184</v>
      </c>
      <c r="B103" s="282">
        <v>2</v>
      </c>
      <c r="C103" s="282">
        <v>11</v>
      </c>
      <c r="D103" s="282">
        <v>12</v>
      </c>
      <c r="E103" s="282">
        <v>0</v>
      </c>
      <c r="F103" s="282">
        <v>0</v>
      </c>
      <c r="G103" s="283">
        <v>2</v>
      </c>
      <c r="H103" s="284">
        <v>15</v>
      </c>
      <c r="I103" s="282">
        <v>1</v>
      </c>
      <c r="J103" s="282">
        <v>22</v>
      </c>
      <c r="K103" s="282">
        <v>41</v>
      </c>
      <c r="L103" s="282">
        <v>4</v>
      </c>
      <c r="M103" s="284">
        <v>2</v>
      </c>
      <c r="N103" s="285">
        <v>0</v>
      </c>
      <c r="O103" s="285">
        <v>12</v>
      </c>
      <c r="P103" s="285">
        <v>1</v>
      </c>
      <c r="Q103" s="286">
        <v>0</v>
      </c>
      <c r="R103" s="204">
        <f>SUM(B103:Q103)</f>
        <v>125</v>
      </c>
    </row>
    <row r="104" spans="1:18" ht="22.5" hidden="1">
      <c r="A104" s="70" t="s">
        <v>75</v>
      </c>
      <c r="B104" s="284">
        <v>0</v>
      </c>
      <c r="C104" s="282">
        <v>3</v>
      </c>
      <c r="D104" s="282">
        <v>23</v>
      </c>
      <c r="E104" s="282">
        <v>3</v>
      </c>
      <c r="F104" s="284">
        <v>0</v>
      </c>
      <c r="G104" s="283">
        <v>0</v>
      </c>
      <c r="H104" s="284">
        <v>0</v>
      </c>
      <c r="I104" s="282">
        <v>0</v>
      </c>
      <c r="J104" s="282">
        <v>13</v>
      </c>
      <c r="K104" s="282">
        <v>15</v>
      </c>
      <c r="L104" s="284">
        <v>0</v>
      </c>
      <c r="M104" s="284">
        <v>0</v>
      </c>
      <c r="N104" s="287">
        <v>2</v>
      </c>
      <c r="O104" s="285">
        <v>1</v>
      </c>
      <c r="P104" s="287">
        <v>0</v>
      </c>
      <c r="Q104" s="287">
        <v>0</v>
      </c>
      <c r="R104" s="204">
        <f>SUM(B104:Q104)</f>
        <v>60</v>
      </c>
    </row>
    <row r="105" spans="1:18" ht="12.75" hidden="1">
      <c r="A105" s="69" t="s">
        <v>76</v>
      </c>
      <c r="B105" s="204">
        <f aca="true" t="shared" si="56" ref="B105:R105">SUM(B103+B104)</f>
        <v>2</v>
      </c>
      <c r="C105" s="204">
        <f t="shared" si="56"/>
        <v>14</v>
      </c>
      <c r="D105" s="204">
        <f t="shared" si="56"/>
        <v>35</v>
      </c>
      <c r="E105" s="204">
        <f t="shared" si="56"/>
        <v>3</v>
      </c>
      <c r="F105" s="204">
        <f t="shared" si="56"/>
        <v>0</v>
      </c>
      <c r="G105" s="204">
        <f t="shared" si="56"/>
        <v>2</v>
      </c>
      <c r="H105" s="204">
        <f t="shared" si="56"/>
        <v>15</v>
      </c>
      <c r="I105" s="204">
        <f t="shared" si="56"/>
        <v>1</v>
      </c>
      <c r="J105" s="291">
        <f t="shared" si="56"/>
        <v>35</v>
      </c>
      <c r="K105" s="204">
        <f t="shared" si="56"/>
        <v>56</v>
      </c>
      <c r="L105" s="204">
        <f t="shared" si="56"/>
        <v>4</v>
      </c>
      <c r="M105" s="292">
        <f t="shared" si="56"/>
        <v>2</v>
      </c>
      <c r="N105" s="205">
        <f t="shared" si="56"/>
        <v>2</v>
      </c>
      <c r="O105" s="205">
        <f t="shared" si="56"/>
        <v>13</v>
      </c>
      <c r="P105" s="205">
        <f t="shared" si="56"/>
        <v>1</v>
      </c>
      <c r="Q105" s="205">
        <f t="shared" si="56"/>
        <v>0</v>
      </c>
      <c r="R105" s="205">
        <f t="shared" si="56"/>
        <v>185</v>
      </c>
    </row>
    <row r="106" spans="1:18" ht="12.75" hidden="1">
      <c r="A106" s="59" t="s">
        <v>177</v>
      </c>
      <c r="B106" s="202">
        <f aca="true" t="shared" si="57" ref="B106:R106">SUM(B105/B109)</f>
        <v>0.0005859947260474656</v>
      </c>
      <c r="C106" s="202">
        <f t="shared" si="57"/>
        <v>0.002789400278940028</v>
      </c>
      <c r="D106" s="202">
        <f t="shared" si="57"/>
        <v>0.01647834274952919</v>
      </c>
      <c r="E106" s="202">
        <f t="shared" si="57"/>
        <v>0.002407704654895666</v>
      </c>
      <c r="F106" s="202">
        <f t="shared" si="57"/>
        <v>0</v>
      </c>
      <c r="G106" s="202">
        <f t="shared" si="57"/>
        <v>0.0033783783783783786</v>
      </c>
      <c r="H106" s="202">
        <f t="shared" si="57"/>
        <v>0.004519433564326604</v>
      </c>
      <c r="I106" s="202">
        <f t="shared" si="57"/>
        <v>0.0010152284263959391</v>
      </c>
      <c r="J106" s="289">
        <f t="shared" si="57"/>
        <v>0.005883341738107245</v>
      </c>
      <c r="K106" s="202">
        <f t="shared" si="57"/>
        <v>0.007086813464945584</v>
      </c>
      <c r="L106" s="202">
        <f t="shared" si="57"/>
        <v>0.002362669816893089</v>
      </c>
      <c r="M106" s="295">
        <f t="shared" si="57"/>
        <v>0.0027247956403269754</v>
      </c>
      <c r="N106" s="202">
        <f t="shared" si="57"/>
        <v>0.0008650519031141869</v>
      </c>
      <c r="O106" s="202">
        <f t="shared" si="57"/>
        <v>0.005952380952380952</v>
      </c>
      <c r="P106" s="202">
        <f t="shared" si="57"/>
        <v>0.0006049606775559589</v>
      </c>
      <c r="Q106" s="202">
        <f t="shared" si="57"/>
        <v>0</v>
      </c>
      <c r="R106" s="202">
        <f t="shared" si="57"/>
        <v>0.004621995702793184</v>
      </c>
    </row>
    <row r="107" spans="1:18" ht="33.75" hidden="1">
      <c r="A107" s="45" t="s">
        <v>77</v>
      </c>
      <c r="B107" s="204">
        <f>SUM(B97+B101+B105)</f>
        <v>2021</v>
      </c>
      <c r="C107" s="204">
        <f aca="true" t="shared" si="58" ref="C107:Q107">SUM(C97+C101+C105)</f>
        <v>2712</v>
      </c>
      <c r="D107" s="204">
        <f t="shared" si="58"/>
        <v>1534</v>
      </c>
      <c r="E107" s="204">
        <f t="shared" si="58"/>
        <v>942</v>
      </c>
      <c r="F107" s="204">
        <f t="shared" si="58"/>
        <v>244</v>
      </c>
      <c r="G107" s="204">
        <f t="shared" si="58"/>
        <v>450</v>
      </c>
      <c r="H107" s="204">
        <f t="shared" si="58"/>
        <v>2080</v>
      </c>
      <c r="I107" s="204">
        <f t="shared" si="58"/>
        <v>611</v>
      </c>
      <c r="J107" s="204">
        <f t="shared" si="58"/>
        <v>3481</v>
      </c>
      <c r="K107" s="204">
        <f t="shared" si="58"/>
        <v>5125</v>
      </c>
      <c r="L107" s="204">
        <f t="shared" si="58"/>
        <v>1136</v>
      </c>
      <c r="M107" s="204">
        <f t="shared" si="58"/>
        <v>372</v>
      </c>
      <c r="N107" s="204">
        <f t="shared" si="58"/>
        <v>1296</v>
      </c>
      <c r="O107" s="204">
        <f t="shared" si="58"/>
        <v>1222</v>
      </c>
      <c r="P107" s="204">
        <f t="shared" si="58"/>
        <v>942</v>
      </c>
      <c r="Q107" s="204">
        <f t="shared" si="58"/>
        <v>677</v>
      </c>
      <c r="R107" s="205">
        <f>SUM(R93+R95+R101+R105)</f>
        <v>24845</v>
      </c>
    </row>
    <row r="108" spans="1:18" ht="12.75" hidden="1">
      <c r="A108" s="53" t="s">
        <v>177</v>
      </c>
      <c r="B108" s="202">
        <f aca="true" t="shared" si="59" ref="B108:R108">SUM(B107/B109)</f>
        <v>0.592147670670964</v>
      </c>
      <c r="C108" s="202">
        <f t="shared" si="59"/>
        <v>0.5403466826060969</v>
      </c>
      <c r="D108" s="202">
        <f t="shared" si="59"/>
        <v>0.7222222222222222</v>
      </c>
      <c r="E108" s="202">
        <f t="shared" si="59"/>
        <v>0.7560192616372392</v>
      </c>
      <c r="F108" s="202">
        <f t="shared" si="59"/>
        <v>0.6684931506849315</v>
      </c>
      <c r="G108" s="202">
        <f t="shared" si="59"/>
        <v>0.7601351351351351</v>
      </c>
      <c r="H108" s="202">
        <f t="shared" si="59"/>
        <v>0.6266947875866224</v>
      </c>
      <c r="I108" s="202">
        <f t="shared" si="59"/>
        <v>0.6203045685279188</v>
      </c>
      <c r="J108" s="289">
        <f t="shared" si="59"/>
        <v>0.5851403597243234</v>
      </c>
      <c r="K108" s="202">
        <f t="shared" si="59"/>
        <v>0.6485699822829664</v>
      </c>
      <c r="L108" s="202">
        <f t="shared" si="59"/>
        <v>0.6709982279976373</v>
      </c>
      <c r="M108" s="290">
        <f t="shared" si="59"/>
        <v>0.5068119891008175</v>
      </c>
      <c r="N108" s="203">
        <f t="shared" si="59"/>
        <v>0.5605536332179931</v>
      </c>
      <c r="O108" s="203">
        <f t="shared" si="59"/>
        <v>0.5595238095238095</v>
      </c>
      <c r="P108" s="203">
        <f t="shared" si="59"/>
        <v>0.5698729582577132</v>
      </c>
      <c r="Q108" s="203">
        <f t="shared" si="59"/>
        <v>0.6866125760649088</v>
      </c>
      <c r="R108" s="203">
        <f t="shared" si="59"/>
        <v>0.6207215310048468</v>
      </c>
    </row>
    <row r="109" spans="1:18" ht="3" customHeight="1" hidden="1">
      <c r="A109" s="60" t="s">
        <v>288</v>
      </c>
      <c r="B109" s="204">
        <f>SUM(B90+B97+B101+B105)</f>
        <v>3413</v>
      </c>
      <c r="C109" s="204">
        <f aca="true" t="shared" si="60" ref="C109:Q109">SUM(C90+C97+C101+C105)</f>
        <v>5019</v>
      </c>
      <c r="D109" s="204">
        <f t="shared" si="60"/>
        <v>2124</v>
      </c>
      <c r="E109" s="204">
        <f t="shared" si="60"/>
        <v>1246</v>
      </c>
      <c r="F109" s="204">
        <f t="shared" si="60"/>
        <v>365</v>
      </c>
      <c r="G109" s="204">
        <f t="shared" si="60"/>
        <v>592</v>
      </c>
      <c r="H109" s="204">
        <f t="shared" si="60"/>
        <v>3319</v>
      </c>
      <c r="I109" s="204">
        <f t="shared" si="60"/>
        <v>985</v>
      </c>
      <c r="J109" s="204">
        <f t="shared" si="60"/>
        <v>5949</v>
      </c>
      <c r="K109" s="204">
        <f t="shared" si="60"/>
        <v>7902</v>
      </c>
      <c r="L109" s="204">
        <f t="shared" si="60"/>
        <v>1693</v>
      </c>
      <c r="M109" s="204">
        <f t="shared" si="60"/>
        <v>734</v>
      </c>
      <c r="N109" s="204">
        <f t="shared" si="60"/>
        <v>2312</v>
      </c>
      <c r="O109" s="204">
        <f t="shared" si="60"/>
        <v>2184</v>
      </c>
      <c r="P109" s="204">
        <f t="shared" si="60"/>
        <v>1653</v>
      </c>
      <c r="Q109" s="204">
        <f t="shared" si="60"/>
        <v>986</v>
      </c>
      <c r="R109" s="204">
        <f>SUM(R86+R88+R93+R95+R99+R100+R103+R104)</f>
        <v>40026</v>
      </c>
    </row>
    <row r="110" ht="24.75" customHeight="1" hidden="1"/>
    <row r="111" ht="12.75" hidden="1"/>
    <row r="112" ht="3" customHeight="1" hidden="1">
      <c r="A112" s="272" t="s">
        <v>277</v>
      </c>
    </row>
    <row r="113" spans="1:12" ht="18" hidden="1">
      <c r="A113" s="35" t="s">
        <v>310</v>
      </c>
      <c r="I113" s="36"/>
      <c r="J113" s="36"/>
      <c r="K113" s="36"/>
      <c r="L113" s="37"/>
    </row>
    <row r="114" spans="1:18" ht="22.5" hidden="1">
      <c r="A114" s="38" t="s">
        <v>190</v>
      </c>
      <c r="B114" s="39" t="s">
        <v>59</v>
      </c>
      <c r="C114" s="40" t="s">
        <v>318</v>
      </c>
      <c r="D114" s="40" t="s">
        <v>319</v>
      </c>
      <c r="E114" s="40" t="s">
        <v>60</v>
      </c>
      <c r="F114" s="40" t="s">
        <v>321</v>
      </c>
      <c r="G114" s="40" t="s">
        <v>61</v>
      </c>
      <c r="H114" s="41" t="s">
        <v>323</v>
      </c>
      <c r="I114" s="42" t="s">
        <v>160</v>
      </c>
      <c r="J114" s="43" t="s">
        <v>82</v>
      </c>
      <c r="K114" s="42" t="s">
        <v>161</v>
      </c>
      <c r="L114" s="42" t="s">
        <v>162</v>
      </c>
      <c r="M114" s="44" t="s">
        <v>290</v>
      </c>
      <c r="N114" s="41" t="s">
        <v>81</v>
      </c>
      <c r="O114" s="41" t="s">
        <v>83</v>
      </c>
      <c r="P114" s="41" t="s">
        <v>291</v>
      </c>
      <c r="Q114" s="41" t="s">
        <v>292</v>
      </c>
      <c r="R114" s="41" t="s">
        <v>175</v>
      </c>
    </row>
    <row r="115" spans="1:18" ht="22.5" hidden="1">
      <c r="A115" s="45" t="s">
        <v>176</v>
      </c>
      <c r="B115" s="278">
        <v>733</v>
      </c>
      <c r="C115" s="278">
        <v>1674</v>
      </c>
      <c r="D115" s="278">
        <v>295</v>
      </c>
      <c r="E115" s="278">
        <v>191</v>
      </c>
      <c r="F115" s="278">
        <v>59</v>
      </c>
      <c r="G115" s="278">
        <v>86</v>
      </c>
      <c r="H115" s="278">
        <v>822</v>
      </c>
      <c r="I115" s="278">
        <v>265</v>
      </c>
      <c r="J115" s="278">
        <v>1237</v>
      </c>
      <c r="K115" s="278">
        <v>2141</v>
      </c>
      <c r="L115" s="278">
        <v>378</v>
      </c>
      <c r="M115" s="278">
        <v>162</v>
      </c>
      <c r="N115" s="278">
        <v>500</v>
      </c>
      <c r="O115" s="278">
        <v>300</v>
      </c>
      <c r="P115" s="278">
        <v>282</v>
      </c>
      <c r="Q115" s="278">
        <v>208</v>
      </c>
      <c r="R115" s="288">
        <f>SUM(B115:Q115)</f>
        <v>9333</v>
      </c>
    </row>
    <row r="116" spans="1:18" ht="12.75" hidden="1">
      <c r="A116" s="52" t="s">
        <v>177</v>
      </c>
      <c r="B116" s="202">
        <f aca="true" t="shared" si="61" ref="B116:R116">SUM(B115/B138)</f>
        <v>0.23314249363867684</v>
      </c>
      <c r="C116" s="202">
        <f t="shared" si="61"/>
        <v>0.29368421052631577</v>
      </c>
      <c r="D116" s="202">
        <f t="shared" si="61"/>
        <v>0.11952998379254456</v>
      </c>
      <c r="E116" s="202">
        <f t="shared" si="61"/>
        <v>0.15591836734693879</v>
      </c>
      <c r="F116" s="202">
        <f t="shared" si="61"/>
        <v>0.11871227364185111</v>
      </c>
      <c r="G116" s="202">
        <f t="shared" si="61"/>
        <v>0.12721893491124261</v>
      </c>
      <c r="H116" s="202">
        <f t="shared" si="61"/>
        <v>0.215748031496063</v>
      </c>
      <c r="I116" s="202">
        <f t="shared" si="61"/>
        <v>0.27719665271966526</v>
      </c>
      <c r="J116" s="289">
        <f t="shared" si="61"/>
        <v>0.18526284259397932</v>
      </c>
      <c r="K116" s="202">
        <f t="shared" si="61"/>
        <v>0.24924330616996507</v>
      </c>
      <c r="L116" s="202">
        <f t="shared" si="61"/>
        <v>0.2111731843575419</v>
      </c>
      <c r="M116" s="290">
        <f t="shared" si="61"/>
        <v>0.20584498094027953</v>
      </c>
      <c r="N116" s="203">
        <f t="shared" si="61"/>
        <v>0.20072260136491368</v>
      </c>
      <c r="O116" s="203">
        <f t="shared" si="61"/>
        <v>0.13863216266173753</v>
      </c>
      <c r="P116" s="203">
        <f t="shared" si="61"/>
        <v>0.1700844390832328</v>
      </c>
      <c r="Q116" s="203">
        <f t="shared" si="61"/>
        <v>0.2153209109730849</v>
      </c>
      <c r="R116" s="203">
        <f t="shared" si="61"/>
        <v>0.215956683712428</v>
      </c>
    </row>
    <row r="117" spans="1:18" ht="33.75" hidden="1">
      <c r="A117" s="45" t="s">
        <v>178</v>
      </c>
      <c r="B117" s="276">
        <v>625</v>
      </c>
      <c r="C117" s="276">
        <v>606</v>
      </c>
      <c r="D117" s="276">
        <v>198</v>
      </c>
      <c r="E117" s="276">
        <v>108</v>
      </c>
      <c r="F117" s="276">
        <v>70</v>
      </c>
      <c r="G117" s="281">
        <v>54</v>
      </c>
      <c r="H117" s="278">
        <v>492</v>
      </c>
      <c r="I117" s="276">
        <v>159</v>
      </c>
      <c r="J117" s="276">
        <v>1225</v>
      </c>
      <c r="K117" s="276">
        <v>672</v>
      </c>
      <c r="L117" s="276">
        <v>220</v>
      </c>
      <c r="M117" s="278">
        <v>167</v>
      </c>
      <c r="N117" s="279">
        <v>429</v>
      </c>
      <c r="O117" s="279">
        <v>280</v>
      </c>
      <c r="P117" s="279">
        <v>420</v>
      </c>
      <c r="Q117" s="280">
        <v>145</v>
      </c>
      <c r="R117" s="288">
        <f>SUM(B117:Q117)</f>
        <v>5870</v>
      </c>
    </row>
    <row r="118" spans="1:18" ht="12.75" hidden="1">
      <c r="A118" s="59" t="s">
        <v>177</v>
      </c>
      <c r="B118" s="202">
        <f aca="true" t="shared" si="62" ref="B118:R118">SUM(B117/B138)</f>
        <v>0.1987913486005089</v>
      </c>
      <c r="C118" s="202">
        <f t="shared" si="62"/>
        <v>0.10631578947368421</v>
      </c>
      <c r="D118" s="202">
        <f t="shared" si="62"/>
        <v>0.08022690437601297</v>
      </c>
      <c r="E118" s="202">
        <f t="shared" si="62"/>
        <v>0.08816326530612245</v>
      </c>
      <c r="F118" s="202">
        <f t="shared" si="62"/>
        <v>0.14084507042253522</v>
      </c>
      <c r="G118" s="202">
        <f t="shared" si="62"/>
        <v>0.07988165680473373</v>
      </c>
      <c r="H118" s="202">
        <f t="shared" si="62"/>
        <v>0.12913385826771653</v>
      </c>
      <c r="I118" s="202">
        <f t="shared" si="62"/>
        <v>0.16631799163179917</v>
      </c>
      <c r="J118" s="289">
        <f t="shared" si="62"/>
        <v>0.18346562827617194</v>
      </c>
      <c r="K118" s="202">
        <f t="shared" si="62"/>
        <v>0.07823050058207218</v>
      </c>
      <c r="L118" s="202">
        <f t="shared" si="62"/>
        <v>0.12290502793296089</v>
      </c>
      <c r="M118" s="290">
        <f t="shared" si="62"/>
        <v>0.2121982210927573</v>
      </c>
      <c r="N118" s="203">
        <f t="shared" si="62"/>
        <v>0.17221999197109594</v>
      </c>
      <c r="O118" s="203">
        <f t="shared" si="62"/>
        <v>0.12939001848428835</v>
      </c>
      <c r="P118" s="203">
        <f t="shared" si="62"/>
        <v>0.25331724969843183</v>
      </c>
      <c r="Q118" s="203">
        <f t="shared" si="62"/>
        <v>0.15010351966873706</v>
      </c>
      <c r="R118" s="203">
        <f t="shared" si="62"/>
        <v>0.13582617951269177</v>
      </c>
    </row>
    <row r="119" spans="1:18" ht="33.75" hidden="1">
      <c r="A119" s="60" t="s">
        <v>179</v>
      </c>
      <c r="B119" s="204">
        <f aca="true" t="shared" si="63" ref="B119:N119">SUM(B115+B117)</f>
        <v>1358</v>
      </c>
      <c r="C119" s="204">
        <f t="shared" si="63"/>
        <v>2280</v>
      </c>
      <c r="D119" s="204">
        <f t="shared" si="63"/>
        <v>493</v>
      </c>
      <c r="E119" s="204">
        <f t="shared" si="63"/>
        <v>299</v>
      </c>
      <c r="F119" s="204">
        <f t="shared" si="63"/>
        <v>129</v>
      </c>
      <c r="G119" s="204">
        <f t="shared" si="63"/>
        <v>140</v>
      </c>
      <c r="H119" s="204">
        <f t="shared" si="63"/>
        <v>1314</v>
      </c>
      <c r="I119" s="204">
        <f t="shared" si="63"/>
        <v>424</v>
      </c>
      <c r="J119" s="291">
        <f t="shared" si="63"/>
        <v>2462</v>
      </c>
      <c r="K119" s="204">
        <f t="shared" si="63"/>
        <v>2813</v>
      </c>
      <c r="L119" s="204">
        <f t="shared" si="63"/>
        <v>598</v>
      </c>
      <c r="M119" s="292">
        <f t="shared" si="63"/>
        <v>329</v>
      </c>
      <c r="N119" s="205">
        <f t="shared" si="63"/>
        <v>929</v>
      </c>
      <c r="O119" s="205">
        <v>962</v>
      </c>
      <c r="P119" s="205">
        <f>SUM(P115+P117)</f>
        <v>702</v>
      </c>
      <c r="Q119" s="205">
        <f>SUM(Q115+Q117)</f>
        <v>353</v>
      </c>
      <c r="R119" s="205">
        <f>SUM(R115+R117)</f>
        <v>15203</v>
      </c>
    </row>
    <row r="120" spans="1:18" ht="12.75" hidden="1">
      <c r="A120" s="59" t="s">
        <v>177</v>
      </c>
      <c r="B120" s="202">
        <f aca="true" t="shared" si="64" ref="B120:R120">SUM(B119/B138)</f>
        <v>0.43193384223918574</v>
      </c>
      <c r="C120" s="202">
        <f t="shared" si="64"/>
        <v>0.4</v>
      </c>
      <c r="D120" s="202">
        <f t="shared" si="64"/>
        <v>0.19975688816855752</v>
      </c>
      <c r="E120" s="202">
        <f t="shared" si="64"/>
        <v>0.24408163265306124</v>
      </c>
      <c r="F120" s="202">
        <f t="shared" si="64"/>
        <v>0.2595573440643863</v>
      </c>
      <c r="G120" s="202">
        <f t="shared" si="64"/>
        <v>0.20710059171597633</v>
      </c>
      <c r="H120" s="202">
        <f t="shared" si="64"/>
        <v>0.34488188976377954</v>
      </c>
      <c r="I120" s="202">
        <f t="shared" si="64"/>
        <v>0.4435146443514644</v>
      </c>
      <c r="J120" s="289">
        <f t="shared" si="64"/>
        <v>0.36872847087015126</v>
      </c>
      <c r="K120" s="202">
        <f t="shared" si="64"/>
        <v>0.32747380675203724</v>
      </c>
      <c r="L120" s="202">
        <f t="shared" si="64"/>
        <v>0.3340782122905028</v>
      </c>
      <c r="M120" s="290">
        <f t="shared" si="64"/>
        <v>0.41804320203303685</v>
      </c>
      <c r="N120" s="203">
        <f t="shared" si="64"/>
        <v>0.37294259333600965</v>
      </c>
      <c r="O120" s="203">
        <f t="shared" si="64"/>
        <v>0.444547134935305</v>
      </c>
      <c r="P120" s="203">
        <f t="shared" si="64"/>
        <v>0.4234016887816647</v>
      </c>
      <c r="Q120" s="203">
        <f t="shared" si="64"/>
        <v>0.36542443064182195</v>
      </c>
      <c r="R120" s="203">
        <f t="shared" si="64"/>
        <v>0.35178286322511976</v>
      </c>
    </row>
    <row r="121" spans="1:18" ht="12.75" hidden="1">
      <c r="A121" s="65"/>
      <c r="B121" s="271"/>
      <c r="C121" s="271"/>
      <c r="D121" s="271"/>
      <c r="E121" s="271"/>
      <c r="F121" s="271"/>
      <c r="G121" s="271"/>
      <c r="H121" s="271"/>
      <c r="I121" s="271"/>
      <c r="J121" s="293"/>
      <c r="K121" s="271"/>
      <c r="L121" s="271"/>
      <c r="M121" s="294"/>
      <c r="N121" s="271"/>
      <c r="O121" s="271"/>
      <c r="P121" s="271"/>
      <c r="Q121" s="271"/>
      <c r="R121" s="204"/>
    </row>
    <row r="122" spans="1:18" ht="22.5" hidden="1">
      <c r="A122" s="45" t="s">
        <v>79</v>
      </c>
      <c r="B122" s="282">
        <v>1053</v>
      </c>
      <c r="C122" s="282">
        <v>2050</v>
      </c>
      <c r="D122" s="282">
        <v>1323</v>
      </c>
      <c r="E122" s="282">
        <v>452</v>
      </c>
      <c r="F122" s="282">
        <v>90</v>
      </c>
      <c r="G122" s="283">
        <v>275</v>
      </c>
      <c r="H122" s="284">
        <v>1719</v>
      </c>
      <c r="I122" s="282">
        <v>282</v>
      </c>
      <c r="J122" s="282">
        <v>2453</v>
      </c>
      <c r="K122" s="282">
        <v>3192</v>
      </c>
      <c r="L122" s="282">
        <v>474</v>
      </c>
      <c r="M122" s="284">
        <v>304</v>
      </c>
      <c r="N122" s="285">
        <v>872</v>
      </c>
      <c r="O122" s="285">
        <v>623</v>
      </c>
      <c r="P122" s="285">
        <v>632</v>
      </c>
      <c r="Q122" s="286">
        <v>450</v>
      </c>
      <c r="R122" s="288">
        <f>SUM(B122:Q122)</f>
        <v>16244</v>
      </c>
    </row>
    <row r="123" spans="1:18" ht="12.75" hidden="1">
      <c r="A123" s="52" t="s">
        <v>177</v>
      </c>
      <c r="B123" s="202">
        <f aca="true" t="shared" si="65" ref="B123:Q123">SUM(B124/B138)</f>
        <v>0.1071882951653944</v>
      </c>
      <c r="C123" s="202">
        <f t="shared" si="65"/>
        <v>0.10245614035087719</v>
      </c>
      <c r="D123" s="202">
        <f t="shared" si="65"/>
        <v>0.16247974068071314</v>
      </c>
      <c r="E123" s="202">
        <f t="shared" si="65"/>
        <v>0.035918367346938776</v>
      </c>
      <c r="F123" s="202">
        <f t="shared" si="65"/>
        <v>0.2575452716297787</v>
      </c>
      <c r="G123" s="202">
        <f t="shared" si="65"/>
        <v>0.21005917159763313</v>
      </c>
      <c r="H123" s="202">
        <f t="shared" si="65"/>
        <v>0.1283464566929134</v>
      </c>
      <c r="I123" s="202">
        <f t="shared" si="65"/>
        <v>0.05543933054393305</v>
      </c>
      <c r="J123" s="289">
        <f t="shared" si="65"/>
        <v>0.06604762617942189</v>
      </c>
      <c r="K123" s="202">
        <f t="shared" si="65"/>
        <v>0.07124563445867288</v>
      </c>
      <c r="L123" s="202">
        <f t="shared" si="65"/>
        <v>0.09106145251396648</v>
      </c>
      <c r="M123" s="290">
        <f t="shared" si="65"/>
        <v>0.07750952986022872</v>
      </c>
      <c r="N123" s="203">
        <f t="shared" si="65"/>
        <v>0.02328382175832999</v>
      </c>
      <c r="O123" s="203">
        <f t="shared" si="65"/>
        <v>0.024491682070240297</v>
      </c>
      <c r="P123" s="203">
        <f t="shared" si="65"/>
        <v>0.12424607961399277</v>
      </c>
      <c r="Q123" s="203">
        <f t="shared" si="65"/>
        <v>0.051759834368530024</v>
      </c>
      <c r="R123" s="203">
        <f>SUM(R122/R138)</f>
        <v>0.3758706064743041</v>
      </c>
    </row>
    <row r="124" spans="1:18" ht="33.75" hidden="1">
      <c r="A124" s="45" t="s">
        <v>180</v>
      </c>
      <c r="B124" s="282">
        <v>337</v>
      </c>
      <c r="C124" s="282">
        <v>584</v>
      </c>
      <c r="D124" s="282">
        <v>401</v>
      </c>
      <c r="E124" s="282">
        <v>44</v>
      </c>
      <c r="F124" s="282">
        <v>128</v>
      </c>
      <c r="G124" s="283">
        <v>142</v>
      </c>
      <c r="H124" s="284">
        <v>489</v>
      </c>
      <c r="I124" s="282">
        <v>53</v>
      </c>
      <c r="J124" s="282">
        <v>441</v>
      </c>
      <c r="K124" s="282">
        <v>612</v>
      </c>
      <c r="L124" s="282">
        <v>163</v>
      </c>
      <c r="M124" s="284">
        <v>61</v>
      </c>
      <c r="N124" s="285">
        <v>58</v>
      </c>
      <c r="O124" s="285">
        <v>53</v>
      </c>
      <c r="P124" s="285">
        <v>206</v>
      </c>
      <c r="Q124" s="286">
        <v>50</v>
      </c>
      <c r="R124" s="288">
        <f>SUM(B124:Q124)</f>
        <v>3822</v>
      </c>
    </row>
    <row r="125" spans="1:19" ht="12.75" hidden="1">
      <c r="A125" s="69" t="s">
        <v>177</v>
      </c>
      <c r="B125" s="202">
        <f>SUM(B124/B138)</f>
        <v>0.1071882951653944</v>
      </c>
      <c r="C125" s="202">
        <f aca="true" t="shared" si="66" ref="C125:Q125">SUM(C124/C138)</f>
        <v>0.10245614035087719</v>
      </c>
      <c r="D125" s="202">
        <f t="shared" si="66"/>
        <v>0.16247974068071314</v>
      </c>
      <c r="E125" s="202">
        <f t="shared" si="66"/>
        <v>0.035918367346938776</v>
      </c>
      <c r="F125" s="202">
        <f t="shared" si="66"/>
        <v>0.2575452716297787</v>
      </c>
      <c r="G125" s="202">
        <f t="shared" si="66"/>
        <v>0.21005917159763313</v>
      </c>
      <c r="H125" s="202">
        <f t="shared" si="66"/>
        <v>0.1283464566929134</v>
      </c>
      <c r="I125" s="202">
        <f t="shared" si="66"/>
        <v>0.05543933054393305</v>
      </c>
      <c r="J125" s="202">
        <f t="shared" si="66"/>
        <v>0.06604762617942189</v>
      </c>
      <c r="K125" s="202">
        <f t="shared" si="66"/>
        <v>0.07124563445867288</v>
      </c>
      <c r="L125" s="202">
        <f t="shared" si="66"/>
        <v>0.09106145251396648</v>
      </c>
      <c r="M125" s="202">
        <f t="shared" si="66"/>
        <v>0.07750952986022872</v>
      </c>
      <c r="N125" s="202">
        <f t="shared" si="66"/>
        <v>0.02328382175832999</v>
      </c>
      <c r="O125" s="202">
        <f t="shared" si="66"/>
        <v>0.024491682070240297</v>
      </c>
      <c r="P125" s="202">
        <f t="shared" si="66"/>
        <v>0.12424607961399277</v>
      </c>
      <c r="Q125" s="202">
        <f t="shared" si="66"/>
        <v>0.051759834368530024</v>
      </c>
      <c r="R125" s="203">
        <f>SUM(R124/R138)</f>
        <v>0.08843742045954138</v>
      </c>
      <c r="S125" s="241"/>
    </row>
    <row r="126" spans="1:18" ht="12.75" hidden="1">
      <c r="A126" s="69" t="s">
        <v>80</v>
      </c>
      <c r="B126" s="204">
        <f>SUM(B122+B124)</f>
        <v>1390</v>
      </c>
      <c r="C126" s="204">
        <f aca="true" t="shared" si="67" ref="C126:Q126">SUM(C122+C124)</f>
        <v>2634</v>
      </c>
      <c r="D126" s="204">
        <f t="shared" si="67"/>
        <v>1724</v>
      </c>
      <c r="E126" s="204">
        <f t="shared" si="67"/>
        <v>496</v>
      </c>
      <c r="F126" s="204">
        <f t="shared" si="67"/>
        <v>218</v>
      </c>
      <c r="G126" s="204">
        <f t="shared" si="67"/>
        <v>417</v>
      </c>
      <c r="H126" s="204">
        <f t="shared" si="67"/>
        <v>2208</v>
      </c>
      <c r="I126" s="204">
        <f t="shared" si="67"/>
        <v>335</v>
      </c>
      <c r="J126" s="204">
        <f t="shared" si="67"/>
        <v>2894</v>
      </c>
      <c r="K126" s="204">
        <f t="shared" si="67"/>
        <v>3804</v>
      </c>
      <c r="L126" s="204">
        <f t="shared" si="67"/>
        <v>637</v>
      </c>
      <c r="M126" s="204">
        <f t="shared" si="67"/>
        <v>365</v>
      </c>
      <c r="N126" s="204">
        <f t="shared" si="67"/>
        <v>930</v>
      </c>
      <c r="O126" s="204">
        <f t="shared" si="67"/>
        <v>676</v>
      </c>
      <c r="P126" s="204">
        <f t="shared" si="67"/>
        <v>838</v>
      </c>
      <c r="Q126" s="204">
        <f t="shared" si="67"/>
        <v>500</v>
      </c>
      <c r="R126" s="205">
        <f>SUM(R122+R124)</f>
        <v>20066</v>
      </c>
    </row>
    <row r="127" spans="1:18" ht="12.75" hidden="1">
      <c r="A127" s="69" t="s">
        <v>177</v>
      </c>
      <c r="B127" s="202">
        <f aca="true" t="shared" si="68" ref="B127:R127">SUM(B126/B138)</f>
        <v>0.44211195928753183</v>
      </c>
      <c r="C127" s="202">
        <f t="shared" si="68"/>
        <v>0.46210526315789474</v>
      </c>
      <c r="D127" s="202">
        <f t="shared" si="68"/>
        <v>0.6985413290113452</v>
      </c>
      <c r="E127" s="202">
        <f t="shared" si="68"/>
        <v>0.4048979591836735</v>
      </c>
      <c r="F127" s="202">
        <f t="shared" si="68"/>
        <v>0.4386317907444668</v>
      </c>
      <c r="G127" s="202">
        <f t="shared" si="68"/>
        <v>0.6168639053254438</v>
      </c>
      <c r="H127" s="202">
        <f t="shared" si="68"/>
        <v>0.5795275590551181</v>
      </c>
      <c r="I127" s="202">
        <f t="shared" si="68"/>
        <v>0.350418410041841</v>
      </c>
      <c r="J127" s="289">
        <f t="shared" si="68"/>
        <v>0.4334281863112176</v>
      </c>
      <c r="K127" s="202">
        <f t="shared" si="68"/>
        <v>0.4428405122235157</v>
      </c>
      <c r="L127" s="202">
        <f t="shared" si="68"/>
        <v>0.3558659217877095</v>
      </c>
      <c r="M127" s="290">
        <f t="shared" si="68"/>
        <v>0.46378653113087676</v>
      </c>
      <c r="N127" s="203">
        <f t="shared" si="68"/>
        <v>0.3733440385387395</v>
      </c>
      <c r="O127" s="203">
        <f t="shared" si="68"/>
        <v>0.3123844731977819</v>
      </c>
      <c r="P127" s="203">
        <f t="shared" si="68"/>
        <v>0.5054282267792521</v>
      </c>
      <c r="Q127" s="203">
        <f t="shared" si="68"/>
        <v>0.5175983436853002</v>
      </c>
      <c r="R127" s="203">
        <f t="shared" si="68"/>
        <v>0.4643080269338455</v>
      </c>
    </row>
    <row r="128" spans="1:18" ht="22.5" hidden="1">
      <c r="A128" s="70" t="s">
        <v>181</v>
      </c>
      <c r="B128" s="282">
        <v>371</v>
      </c>
      <c r="C128" s="282">
        <v>752</v>
      </c>
      <c r="D128" s="282">
        <v>199</v>
      </c>
      <c r="E128" s="282">
        <v>424</v>
      </c>
      <c r="F128" s="282">
        <v>143</v>
      </c>
      <c r="G128" s="283">
        <v>117</v>
      </c>
      <c r="H128" s="284">
        <v>254</v>
      </c>
      <c r="I128" s="282">
        <v>195</v>
      </c>
      <c r="J128" s="282">
        <v>1227</v>
      </c>
      <c r="K128" s="282">
        <v>1874</v>
      </c>
      <c r="L128" s="282">
        <v>542</v>
      </c>
      <c r="M128" s="284">
        <v>86</v>
      </c>
      <c r="N128" s="285">
        <v>604</v>
      </c>
      <c r="O128" s="285">
        <v>469</v>
      </c>
      <c r="P128" s="285">
        <v>110</v>
      </c>
      <c r="Q128" s="286">
        <v>107</v>
      </c>
      <c r="R128" s="204">
        <f>SUM(B128:Q128)</f>
        <v>7474</v>
      </c>
    </row>
    <row r="129" spans="1:18" ht="22.5" hidden="1">
      <c r="A129" s="70" t="s">
        <v>182</v>
      </c>
      <c r="B129" s="284">
        <v>10</v>
      </c>
      <c r="C129" s="282">
        <v>19</v>
      </c>
      <c r="D129" s="282">
        <v>10</v>
      </c>
      <c r="E129" s="282">
        <v>4</v>
      </c>
      <c r="F129" s="284">
        <v>7</v>
      </c>
      <c r="G129" s="283">
        <v>2</v>
      </c>
      <c r="H129" s="284">
        <v>12</v>
      </c>
      <c r="I129" s="282">
        <v>0</v>
      </c>
      <c r="J129" s="282">
        <v>76</v>
      </c>
      <c r="K129" s="282">
        <v>15</v>
      </c>
      <c r="L129" s="284">
        <v>0</v>
      </c>
      <c r="M129" s="284">
        <v>7</v>
      </c>
      <c r="N129" s="287">
        <v>25</v>
      </c>
      <c r="O129" s="285">
        <v>50</v>
      </c>
      <c r="P129" s="287">
        <v>5</v>
      </c>
      <c r="Q129" s="287">
        <v>0</v>
      </c>
      <c r="R129" s="204">
        <f>SUM(B129:Q129)</f>
        <v>242</v>
      </c>
    </row>
    <row r="130" spans="1:18" ht="21" customHeight="1" hidden="1">
      <c r="A130" s="45" t="s">
        <v>183</v>
      </c>
      <c r="B130" s="204">
        <f aca="true" t="shared" si="69" ref="B130:R130">SUM(B128+B129)</f>
        <v>381</v>
      </c>
      <c r="C130" s="204">
        <f t="shared" si="69"/>
        <v>771</v>
      </c>
      <c r="D130" s="204">
        <f t="shared" si="69"/>
        <v>209</v>
      </c>
      <c r="E130" s="204">
        <f t="shared" si="69"/>
        <v>428</v>
      </c>
      <c r="F130" s="204">
        <f t="shared" si="69"/>
        <v>150</v>
      </c>
      <c r="G130" s="204">
        <f t="shared" si="69"/>
        <v>119</v>
      </c>
      <c r="H130" s="204">
        <f t="shared" si="69"/>
        <v>266</v>
      </c>
      <c r="I130" s="204">
        <f t="shared" si="69"/>
        <v>195</v>
      </c>
      <c r="J130" s="291">
        <f t="shared" si="69"/>
        <v>1303</v>
      </c>
      <c r="K130" s="204">
        <f t="shared" si="69"/>
        <v>1889</v>
      </c>
      <c r="L130" s="204">
        <f t="shared" si="69"/>
        <v>542</v>
      </c>
      <c r="M130" s="292">
        <f t="shared" si="69"/>
        <v>93</v>
      </c>
      <c r="N130" s="205">
        <f t="shared" si="69"/>
        <v>629</v>
      </c>
      <c r="O130" s="205">
        <f t="shared" si="69"/>
        <v>519</v>
      </c>
      <c r="P130" s="205">
        <f t="shared" si="69"/>
        <v>115</v>
      </c>
      <c r="Q130" s="205">
        <f t="shared" si="69"/>
        <v>107</v>
      </c>
      <c r="R130" s="205">
        <f t="shared" si="69"/>
        <v>7716</v>
      </c>
    </row>
    <row r="131" spans="1:18" ht="12.75" hidden="1">
      <c r="A131" s="53" t="s">
        <v>177</v>
      </c>
      <c r="B131" s="202">
        <f aca="true" t="shared" si="70" ref="B131:R131">SUM(B130/B138)</f>
        <v>0.12118320610687022</v>
      </c>
      <c r="C131" s="202">
        <f t="shared" si="70"/>
        <v>0.13526315789473684</v>
      </c>
      <c r="D131" s="202">
        <f t="shared" si="70"/>
        <v>0.0846839546191248</v>
      </c>
      <c r="E131" s="202">
        <f t="shared" si="70"/>
        <v>0.34938775510204084</v>
      </c>
      <c r="F131" s="202">
        <f t="shared" si="70"/>
        <v>0.30181086519114686</v>
      </c>
      <c r="G131" s="202">
        <f t="shared" si="70"/>
        <v>0.1760355029585799</v>
      </c>
      <c r="H131" s="202">
        <f t="shared" si="70"/>
        <v>0.06981627296587926</v>
      </c>
      <c r="I131" s="202">
        <f t="shared" si="70"/>
        <v>0.20397489539748953</v>
      </c>
      <c r="J131" s="289">
        <f t="shared" si="70"/>
        <v>0.19514752134192</v>
      </c>
      <c r="K131" s="202">
        <f t="shared" si="70"/>
        <v>0.219906868451688</v>
      </c>
      <c r="L131" s="202">
        <f t="shared" si="70"/>
        <v>0.3027932960893855</v>
      </c>
      <c r="M131" s="290">
        <f t="shared" si="70"/>
        <v>0.1181702668360864</v>
      </c>
      <c r="N131" s="203">
        <f t="shared" si="70"/>
        <v>0.2525090325170614</v>
      </c>
      <c r="O131" s="203">
        <f t="shared" si="70"/>
        <v>0.23983364140480593</v>
      </c>
      <c r="P131" s="203">
        <f t="shared" si="70"/>
        <v>0.06936067551266586</v>
      </c>
      <c r="Q131" s="203">
        <f t="shared" si="70"/>
        <v>0.11076604554865424</v>
      </c>
      <c r="R131" s="203">
        <f t="shared" si="70"/>
        <v>0.17854085197954508</v>
      </c>
    </row>
    <row r="132" spans="1:18" ht="22.5" hidden="1">
      <c r="A132" s="70" t="s">
        <v>184</v>
      </c>
      <c r="B132" s="282">
        <v>14</v>
      </c>
      <c r="C132" s="282">
        <v>13</v>
      </c>
      <c r="D132" s="282">
        <v>8</v>
      </c>
      <c r="E132" s="282">
        <v>1</v>
      </c>
      <c r="F132" s="282">
        <v>0</v>
      </c>
      <c r="G132" s="283">
        <v>0</v>
      </c>
      <c r="H132" s="284">
        <v>20</v>
      </c>
      <c r="I132" s="282">
        <v>2</v>
      </c>
      <c r="J132" s="282">
        <v>15</v>
      </c>
      <c r="K132" s="282">
        <v>63</v>
      </c>
      <c r="L132" s="282">
        <v>10</v>
      </c>
      <c r="M132" s="284">
        <v>0</v>
      </c>
      <c r="N132" s="285">
        <v>1</v>
      </c>
      <c r="O132" s="285">
        <v>3</v>
      </c>
      <c r="P132" s="285">
        <v>3</v>
      </c>
      <c r="Q132" s="286">
        <v>6</v>
      </c>
      <c r="R132" s="204">
        <f>SUM(B132:Q132)</f>
        <v>159</v>
      </c>
    </row>
    <row r="133" spans="1:18" ht="22.5" hidden="1">
      <c r="A133" s="70" t="s">
        <v>75</v>
      </c>
      <c r="B133" s="284">
        <v>1</v>
      </c>
      <c r="C133" s="282">
        <v>2</v>
      </c>
      <c r="D133" s="282">
        <v>34</v>
      </c>
      <c r="E133" s="282">
        <v>1</v>
      </c>
      <c r="F133" s="284">
        <v>0</v>
      </c>
      <c r="G133" s="283">
        <v>0</v>
      </c>
      <c r="H133" s="284">
        <v>2</v>
      </c>
      <c r="I133" s="282">
        <v>0</v>
      </c>
      <c r="J133" s="282">
        <v>3</v>
      </c>
      <c r="K133" s="282">
        <v>21</v>
      </c>
      <c r="L133" s="284">
        <v>3</v>
      </c>
      <c r="M133" s="284">
        <v>0</v>
      </c>
      <c r="N133" s="287">
        <v>2</v>
      </c>
      <c r="O133" s="285">
        <v>4</v>
      </c>
      <c r="P133" s="287">
        <v>0</v>
      </c>
      <c r="Q133" s="287">
        <v>0</v>
      </c>
      <c r="R133" s="204">
        <f>SUM(B133:Q133)</f>
        <v>73</v>
      </c>
    </row>
    <row r="134" spans="1:18" ht="12.75" hidden="1">
      <c r="A134" s="69" t="s">
        <v>76</v>
      </c>
      <c r="B134" s="204">
        <f aca="true" t="shared" si="71" ref="B134:R134">SUM(B132+B133)</f>
        <v>15</v>
      </c>
      <c r="C134" s="204">
        <f t="shared" si="71"/>
        <v>15</v>
      </c>
      <c r="D134" s="204">
        <f t="shared" si="71"/>
        <v>42</v>
      </c>
      <c r="E134" s="204">
        <f t="shared" si="71"/>
        <v>2</v>
      </c>
      <c r="F134" s="204">
        <f t="shared" si="71"/>
        <v>0</v>
      </c>
      <c r="G134" s="204">
        <f t="shared" si="71"/>
        <v>0</v>
      </c>
      <c r="H134" s="204">
        <f t="shared" si="71"/>
        <v>22</v>
      </c>
      <c r="I134" s="204">
        <f t="shared" si="71"/>
        <v>2</v>
      </c>
      <c r="J134" s="291">
        <f t="shared" si="71"/>
        <v>18</v>
      </c>
      <c r="K134" s="204">
        <f t="shared" si="71"/>
        <v>84</v>
      </c>
      <c r="L134" s="204">
        <f t="shared" si="71"/>
        <v>13</v>
      </c>
      <c r="M134" s="292">
        <f t="shared" si="71"/>
        <v>0</v>
      </c>
      <c r="N134" s="205">
        <f t="shared" si="71"/>
        <v>3</v>
      </c>
      <c r="O134" s="205">
        <f t="shared" si="71"/>
        <v>7</v>
      </c>
      <c r="P134" s="205">
        <f t="shared" si="71"/>
        <v>3</v>
      </c>
      <c r="Q134" s="205">
        <f t="shared" si="71"/>
        <v>6</v>
      </c>
      <c r="R134" s="205">
        <f t="shared" si="71"/>
        <v>232</v>
      </c>
    </row>
    <row r="135" spans="1:18" ht="12.75" hidden="1">
      <c r="A135" s="59" t="s">
        <v>177</v>
      </c>
      <c r="B135" s="202">
        <f aca="true" t="shared" si="72" ref="B135:R135">SUM(B134/B138)</f>
        <v>0.004770992366412214</v>
      </c>
      <c r="C135" s="202">
        <f t="shared" si="72"/>
        <v>0.002631578947368421</v>
      </c>
      <c r="D135" s="202">
        <f t="shared" si="72"/>
        <v>0.017017828200972446</v>
      </c>
      <c r="E135" s="202">
        <f t="shared" si="72"/>
        <v>0.0016326530612244899</v>
      </c>
      <c r="F135" s="202">
        <f t="shared" si="72"/>
        <v>0</v>
      </c>
      <c r="G135" s="202">
        <f t="shared" si="72"/>
        <v>0</v>
      </c>
      <c r="H135" s="202">
        <f t="shared" si="72"/>
        <v>0.005774278215223097</v>
      </c>
      <c r="I135" s="202">
        <f t="shared" si="72"/>
        <v>0.0020920502092050207</v>
      </c>
      <c r="J135" s="289">
        <f t="shared" si="72"/>
        <v>0.002695821476711098</v>
      </c>
      <c r="K135" s="202">
        <f t="shared" si="72"/>
        <v>0.009778812572759022</v>
      </c>
      <c r="L135" s="202">
        <f t="shared" si="72"/>
        <v>0.007262569832402235</v>
      </c>
      <c r="M135" s="295">
        <f t="shared" si="72"/>
        <v>0</v>
      </c>
      <c r="N135" s="202">
        <f t="shared" si="72"/>
        <v>0.0012043356081894822</v>
      </c>
      <c r="O135" s="202">
        <f t="shared" si="72"/>
        <v>0.003234750462107209</v>
      </c>
      <c r="P135" s="202">
        <f t="shared" si="72"/>
        <v>0.0018094089264173703</v>
      </c>
      <c r="Q135" s="202">
        <f t="shared" si="72"/>
        <v>0.006211180124223602</v>
      </c>
      <c r="R135" s="202">
        <f t="shared" si="72"/>
        <v>0.005368257861489692</v>
      </c>
    </row>
    <row r="136" spans="1:18" ht="33.75" hidden="1">
      <c r="A136" s="45" t="s">
        <v>77</v>
      </c>
      <c r="B136" s="204">
        <f>SUM(B126+B130+B134)</f>
        <v>1786</v>
      </c>
      <c r="C136" s="204">
        <f aca="true" t="shared" si="73" ref="C136:Q136">SUM(C126+C130+C134)</f>
        <v>3420</v>
      </c>
      <c r="D136" s="204">
        <f t="shared" si="73"/>
        <v>1975</v>
      </c>
      <c r="E136" s="204">
        <f t="shared" si="73"/>
        <v>926</v>
      </c>
      <c r="F136" s="204">
        <f t="shared" si="73"/>
        <v>368</v>
      </c>
      <c r="G136" s="204">
        <f t="shared" si="73"/>
        <v>536</v>
      </c>
      <c r="H136" s="204">
        <f t="shared" si="73"/>
        <v>2496</v>
      </c>
      <c r="I136" s="204">
        <f t="shared" si="73"/>
        <v>532</v>
      </c>
      <c r="J136" s="204">
        <f t="shared" si="73"/>
        <v>4215</v>
      </c>
      <c r="K136" s="204">
        <f t="shared" si="73"/>
        <v>5777</v>
      </c>
      <c r="L136" s="204">
        <f t="shared" si="73"/>
        <v>1192</v>
      </c>
      <c r="M136" s="204">
        <f t="shared" si="73"/>
        <v>458</v>
      </c>
      <c r="N136" s="204">
        <f t="shared" si="73"/>
        <v>1562</v>
      </c>
      <c r="O136" s="204">
        <f t="shared" si="73"/>
        <v>1202</v>
      </c>
      <c r="P136" s="204">
        <f t="shared" si="73"/>
        <v>956</v>
      </c>
      <c r="Q136" s="204">
        <f t="shared" si="73"/>
        <v>613</v>
      </c>
      <c r="R136" s="205">
        <f>SUM(R122+R124+R130+R134)</f>
        <v>28014</v>
      </c>
    </row>
    <row r="137" spans="1:18" ht="12.75" hidden="1">
      <c r="A137" s="53" t="s">
        <v>177</v>
      </c>
      <c r="B137" s="202">
        <f aca="true" t="shared" si="74" ref="B137:R137">SUM(B136/B138)</f>
        <v>0.5680661577608143</v>
      </c>
      <c r="C137" s="202">
        <f t="shared" si="74"/>
        <v>0.6</v>
      </c>
      <c r="D137" s="202">
        <f t="shared" si="74"/>
        <v>0.8002431118314425</v>
      </c>
      <c r="E137" s="202">
        <f t="shared" si="74"/>
        <v>0.7559183673469387</v>
      </c>
      <c r="F137" s="202">
        <f t="shared" si="74"/>
        <v>0.7404426559356136</v>
      </c>
      <c r="G137" s="202">
        <f t="shared" si="74"/>
        <v>0.7928994082840237</v>
      </c>
      <c r="H137" s="202">
        <f t="shared" si="74"/>
        <v>0.6551181102362205</v>
      </c>
      <c r="I137" s="202">
        <f t="shared" si="74"/>
        <v>0.5564853556485355</v>
      </c>
      <c r="J137" s="289">
        <f t="shared" si="74"/>
        <v>0.6312715291298487</v>
      </c>
      <c r="K137" s="202">
        <f t="shared" si="74"/>
        <v>0.6725261932479627</v>
      </c>
      <c r="L137" s="202">
        <f t="shared" si="74"/>
        <v>0.6659217877094972</v>
      </c>
      <c r="M137" s="290">
        <f t="shared" si="74"/>
        <v>0.5819567979669632</v>
      </c>
      <c r="N137" s="203">
        <f t="shared" si="74"/>
        <v>0.6270574066639903</v>
      </c>
      <c r="O137" s="203">
        <f t="shared" si="74"/>
        <v>0.555452865064695</v>
      </c>
      <c r="P137" s="203">
        <f t="shared" si="74"/>
        <v>0.5765983112183354</v>
      </c>
      <c r="Q137" s="203">
        <f t="shared" si="74"/>
        <v>0.634575569358178</v>
      </c>
      <c r="R137" s="203">
        <f t="shared" si="74"/>
        <v>0.6482171367748802</v>
      </c>
    </row>
    <row r="138" spans="1:18" ht="22.5" hidden="1">
      <c r="A138" s="60" t="s">
        <v>288</v>
      </c>
      <c r="B138" s="204">
        <f>SUM(B119+B126+B130+B134)</f>
        <v>3144</v>
      </c>
      <c r="C138" s="204">
        <f aca="true" t="shared" si="75" ref="C138:Q138">SUM(C119+C126+C130+C134)</f>
        <v>5700</v>
      </c>
      <c r="D138" s="204">
        <f t="shared" si="75"/>
        <v>2468</v>
      </c>
      <c r="E138" s="204">
        <f t="shared" si="75"/>
        <v>1225</v>
      </c>
      <c r="F138" s="204">
        <f t="shared" si="75"/>
        <v>497</v>
      </c>
      <c r="G138" s="204">
        <f t="shared" si="75"/>
        <v>676</v>
      </c>
      <c r="H138" s="204">
        <f t="shared" si="75"/>
        <v>3810</v>
      </c>
      <c r="I138" s="204">
        <f t="shared" si="75"/>
        <v>956</v>
      </c>
      <c r="J138" s="204">
        <f t="shared" si="75"/>
        <v>6677</v>
      </c>
      <c r="K138" s="204">
        <f t="shared" si="75"/>
        <v>8590</v>
      </c>
      <c r="L138" s="204">
        <f t="shared" si="75"/>
        <v>1790</v>
      </c>
      <c r="M138" s="204">
        <f t="shared" si="75"/>
        <v>787</v>
      </c>
      <c r="N138" s="204">
        <f t="shared" si="75"/>
        <v>2491</v>
      </c>
      <c r="O138" s="204">
        <f t="shared" si="75"/>
        <v>2164</v>
      </c>
      <c r="P138" s="204">
        <f t="shared" si="75"/>
        <v>1658</v>
      </c>
      <c r="Q138" s="204">
        <f t="shared" si="75"/>
        <v>966</v>
      </c>
      <c r="R138" s="204">
        <f>SUM(R115+R117+R122+R124+R128+R129+R132+R133)</f>
        <v>43217</v>
      </c>
    </row>
    <row r="139" ht="12.75" hidden="1"/>
    <row r="140" spans="1:12" ht="18">
      <c r="A140" s="35" t="s">
        <v>436</v>
      </c>
      <c r="I140" s="36"/>
      <c r="J140" s="36"/>
      <c r="K140" s="36"/>
      <c r="L140" s="37"/>
    </row>
    <row r="141" spans="1:18" ht="22.5">
      <c r="A141" s="38" t="s">
        <v>190</v>
      </c>
      <c r="B141" s="39" t="s">
        <v>59</v>
      </c>
      <c r="C141" s="40" t="s">
        <v>318</v>
      </c>
      <c r="D141" s="40" t="s">
        <v>319</v>
      </c>
      <c r="E141" s="40" t="s">
        <v>60</v>
      </c>
      <c r="F141" s="40" t="s">
        <v>321</v>
      </c>
      <c r="G141" s="40" t="s">
        <v>61</v>
      </c>
      <c r="H141" s="41" t="s">
        <v>323</v>
      </c>
      <c r="I141" s="42" t="s">
        <v>160</v>
      </c>
      <c r="J141" s="43" t="s">
        <v>82</v>
      </c>
      <c r="K141" s="42" t="s">
        <v>161</v>
      </c>
      <c r="L141" s="42" t="s">
        <v>162</v>
      </c>
      <c r="M141" s="44" t="s">
        <v>290</v>
      </c>
      <c r="N141" s="41" t="s">
        <v>81</v>
      </c>
      <c r="O141" s="41" t="s">
        <v>83</v>
      </c>
      <c r="P141" s="41" t="s">
        <v>291</v>
      </c>
      <c r="Q141" s="41" t="s">
        <v>292</v>
      </c>
      <c r="R141" s="41" t="s">
        <v>175</v>
      </c>
    </row>
    <row r="142" spans="1:18" ht="22.5">
      <c r="A142" s="45" t="s">
        <v>176</v>
      </c>
      <c r="B142" s="278">
        <v>753</v>
      </c>
      <c r="C142" s="278">
        <v>1590</v>
      </c>
      <c r="D142" s="278">
        <v>291</v>
      </c>
      <c r="E142" s="278">
        <v>181</v>
      </c>
      <c r="F142" s="278">
        <v>45</v>
      </c>
      <c r="G142" s="278">
        <v>75</v>
      </c>
      <c r="H142" s="278">
        <v>691</v>
      </c>
      <c r="I142" s="278">
        <v>208</v>
      </c>
      <c r="J142" s="278">
        <v>1205</v>
      </c>
      <c r="K142" s="278">
        <v>2107</v>
      </c>
      <c r="L142" s="278">
        <v>372</v>
      </c>
      <c r="M142" s="278">
        <v>188</v>
      </c>
      <c r="N142" s="278">
        <v>424</v>
      </c>
      <c r="O142" s="278">
        <v>341</v>
      </c>
      <c r="P142" s="278">
        <v>290</v>
      </c>
      <c r="Q142" s="278">
        <v>189</v>
      </c>
      <c r="R142" s="288">
        <f>SUM(B142:Q142)</f>
        <v>8950</v>
      </c>
    </row>
    <row r="143" spans="1:18" ht="12.75">
      <c r="A143" s="52" t="s">
        <v>177</v>
      </c>
      <c r="B143" s="202">
        <f aca="true" t="shared" si="76" ref="B143:R143">SUM(B142/B165)</f>
        <v>0.22430741733690795</v>
      </c>
      <c r="C143" s="202">
        <f t="shared" si="76"/>
        <v>0.26469119360745796</v>
      </c>
      <c r="D143" s="202">
        <f t="shared" si="76"/>
        <v>0.11305361305361306</v>
      </c>
      <c r="E143" s="202">
        <f t="shared" si="76"/>
        <v>0.13578394598649662</v>
      </c>
      <c r="F143" s="202">
        <f t="shared" si="76"/>
        <v>0.1111111111111111</v>
      </c>
      <c r="G143" s="202">
        <f t="shared" si="76"/>
        <v>0.1079136690647482</v>
      </c>
      <c r="H143" s="202">
        <f t="shared" si="76"/>
        <v>0.1796204834936314</v>
      </c>
      <c r="I143" s="202">
        <f t="shared" si="76"/>
        <v>0.15249266862170088</v>
      </c>
      <c r="J143" s="289">
        <f t="shared" si="76"/>
        <v>0.18690863967736931</v>
      </c>
      <c r="K143" s="202">
        <f t="shared" si="76"/>
        <v>0.22989634478996182</v>
      </c>
      <c r="L143" s="202">
        <f t="shared" si="76"/>
        <v>0.16636851520572452</v>
      </c>
      <c r="M143" s="290">
        <f t="shared" si="76"/>
        <v>0.22787878787878788</v>
      </c>
      <c r="N143" s="203">
        <f t="shared" si="76"/>
        <v>0.18220885259991404</v>
      </c>
      <c r="O143" s="203">
        <f t="shared" si="76"/>
        <v>0.1570704744357439</v>
      </c>
      <c r="P143" s="203">
        <f t="shared" si="76"/>
        <v>0.16066481994459833</v>
      </c>
      <c r="Q143" s="203">
        <f t="shared" si="76"/>
        <v>0.19790575916230366</v>
      </c>
      <c r="R143" s="203">
        <f t="shared" si="76"/>
        <v>0.1984126984126984</v>
      </c>
    </row>
    <row r="144" spans="1:18" ht="33.75">
      <c r="A144" s="45" t="s">
        <v>178</v>
      </c>
      <c r="B144" s="276">
        <v>690</v>
      </c>
      <c r="C144" s="276">
        <v>590</v>
      </c>
      <c r="D144" s="276">
        <v>246</v>
      </c>
      <c r="E144" s="276">
        <v>126</v>
      </c>
      <c r="F144" s="276">
        <v>71</v>
      </c>
      <c r="G144" s="281">
        <v>59</v>
      </c>
      <c r="H144" s="278">
        <v>424</v>
      </c>
      <c r="I144" s="276">
        <v>178</v>
      </c>
      <c r="J144" s="276">
        <v>1139</v>
      </c>
      <c r="K144" s="276">
        <v>657</v>
      </c>
      <c r="L144" s="276">
        <v>246</v>
      </c>
      <c r="M144" s="278">
        <v>176</v>
      </c>
      <c r="N144" s="279">
        <v>362</v>
      </c>
      <c r="O144" s="279">
        <v>216</v>
      </c>
      <c r="P144" s="279">
        <v>434</v>
      </c>
      <c r="Q144" s="280">
        <v>108</v>
      </c>
      <c r="R144" s="288">
        <f>SUM(B144:Q144)</f>
        <v>5722</v>
      </c>
    </row>
    <row r="145" spans="1:18" ht="12.75">
      <c r="A145" s="59" t="s">
        <v>177</v>
      </c>
      <c r="B145" s="202">
        <f aca="true" t="shared" si="77" ref="B145:R145">SUM(B144/B165)</f>
        <v>0.20554066130473636</v>
      </c>
      <c r="C145" s="202">
        <f t="shared" si="77"/>
        <v>0.09821874479773597</v>
      </c>
      <c r="D145" s="202">
        <f t="shared" si="77"/>
        <v>0.09557109557109557</v>
      </c>
      <c r="E145" s="202">
        <f t="shared" si="77"/>
        <v>0.09452363090772693</v>
      </c>
      <c r="F145" s="202">
        <f t="shared" si="77"/>
        <v>0.17530864197530865</v>
      </c>
      <c r="G145" s="202">
        <f t="shared" si="77"/>
        <v>0.08489208633093526</v>
      </c>
      <c r="H145" s="202">
        <f t="shared" si="77"/>
        <v>0.11021575253444242</v>
      </c>
      <c r="I145" s="202">
        <f t="shared" si="77"/>
        <v>0.13049853372434017</v>
      </c>
      <c r="J145" s="289">
        <f t="shared" si="77"/>
        <v>0.17667131999379557</v>
      </c>
      <c r="K145" s="202">
        <f t="shared" si="77"/>
        <v>0.07168576104746317</v>
      </c>
      <c r="L145" s="202">
        <f t="shared" si="77"/>
        <v>0.11001788908765653</v>
      </c>
      <c r="M145" s="290">
        <f t="shared" si="77"/>
        <v>0.21333333333333335</v>
      </c>
      <c r="N145" s="203">
        <f t="shared" si="77"/>
        <v>0.1555651052857757</v>
      </c>
      <c r="O145" s="203">
        <f t="shared" si="77"/>
        <v>0.09949332105020728</v>
      </c>
      <c r="P145" s="203">
        <f t="shared" si="77"/>
        <v>0.2404432132963989</v>
      </c>
      <c r="Q145" s="203">
        <f t="shared" si="77"/>
        <v>0.1130890052356021</v>
      </c>
      <c r="R145" s="203">
        <f t="shared" si="77"/>
        <v>0.12685111288463244</v>
      </c>
    </row>
    <row r="146" spans="1:18" ht="33.75">
      <c r="A146" s="60" t="s">
        <v>179</v>
      </c>
      <c r="B146" s="204">
        <f aca="true" t="shared" si="78" ref="B146:N146">SUM(B142+B144)</f>
        <v>1443</v>
      </c>
      <c r="C146" s="204">
        <f t="shared" si="78"/>
        <v>2180</v>
      </c>
      <c r="D146" s="204">
        <f t="shared" si="78"/>
        <v>537</v>
      </c>
      <c r="E146" s="204">
        <f t="shared" si="78"/>
        <v>307</v>
      </c>
      <c r="F146" s="204">
        <f t="shared" si="78"/>
        <v>116</v>
      </c>
      <c r="G146" s="204">
        <f t="shared" si="78"/>
        <v>134</v>
      </c>
      <c r="H146" s="204">
        <f t="shared" si="78"/>
        <v>1115</v>
      </c>
      <c r="I146" s="204">
        <f t="shared" si="78"/>
        <v>386</v>
      </c>
      <c r="J146" s="291">
        <f t="shared" si="78"/>
        <v>2344</v>
      </c>
      <c r="K146" s="204">
        <f t="shared" si="78"/>
        <v>2764</v>
      </c>
      <c r="L146" s="204">
        <f t="shared" si="78"/>
        <v>618</v>
      </c>
      <c r="M146" s="292">
        <f t="shared" si="78"/>
        <v>364</v>
      </c>
      <c r="N146" s="205">
        <f t="shared" si="78"/>
        <v>786</v>
      </c>
      <c r="O146" s="205">
        <v>962</v>
      </c>
      <c r="P146" s="205">
        <f>SUM(P142+P144)</f>
        <v>724</v>
      </c>
      <c r="Q146" s="205">
        <f>SUM(Q142+Q144)</f>
        <v>297</v>
      </c>
      <c r="R146" s="205">
        <f>SUM(R142+R144)</f>
        <v>14672</v>
      </c>
    </row>
    <row r="147" spans="1:18" ht="12.75">
      <c r="A147" s="59" t="s">
        <v>177</v>
      </c>
      <c r="B147" s="202">
        <f aca="true" t="shared" si="79" ref="B147:R147">SUM(B146/B165)</f>
        <v>0.4298480786416443</v>
      </c>
      <c r="C147" s="202">
        <f t="shared" si="79"/>
        <v>0.3629099384051939</v>
      </c>
      <c r="D147" s="202">
        <f t="shared" si="79"/>
        <v>0.20862470862470864</v>
      </c>
      <c r="E147" s="202">
        <f t="shared" si="79"/>
        <v>0.23030757689422354</v>
      </c>
      <c r="F147" s="202">
        <f t="shared" si="79"/>
        <v>0.28641975308641976</v>
      </c>
      <c r="G147" s="202">
        <f t="shared" si="79"/>
        <v>0.19280575539568345</v>
      </c>
      <c r="H147" s="202">
        <f t="shared" si="79"/>
        <v>0.28983623602807385</v>
      </c>
      <c r="I147" s="202">
        <f t="shared" si="79"/>
        <v>0.2829912023460411</v>
      </c>
      <c r="J147" s="289">
        <f t="shared" si="79"/>
        <v>0.3635799596711649</v>
      </c>
      <c r="K147" s="202">
        <f t="shared" si="79"/>
        <v>0.301582105837425</v>
      </c>
      <c r="L147" s="202">
        <f t="shared" si="79"/>
        <v>0.276386404293381</v>
      </c>
      <c r="M147" s="290">
        <f t="shared" si="79"/>
        <v>0.4412121212121212</v>
      </c>
      <c r="N147" s="203">
        <f t="shared" si="79"/>
        <v>0.3377739578856897</v>
      </c>
      <c r="O147" s="203">
        <f t="shared" si="79"/>
        <v>0.4431137724550898</v>
      </c>
      <c r="P147" s="203">
        <f t="shared" si="79"/>
        <v>0.40110803324099725</v>
      </c>
      <c r="Q147" s="203">
        <f t="shared" si="79"/>
        <v>0.31099476439790574</v>
      </c>
      <c r="R147" s="203">
        <f t="shared" si="79"/>
        <v>0.32526381129733084</v>
      </c>
    </row>
    <row r="148" spans="1:18" ht="12.75">
      <c r="A148" s="65"/>
      <c r="B148" s="271"/>
      <c r="C148" s="271"/>
      <c r="D148" s="271"/>
      <c r="E148" s="271"/>
      <c r="F148" s="271"/>
      <c r="G148" s="271"/>
      <c r="H148" s="271"/>
      <c r="I148" s="271"/>
      <c r="J148" s="293"/>
      <c r="K148" s="271"/>
      <c r="L148" s="271"/>
      <c r="M148" s="294"/>
      <c r="N148" s="271"/>
      <c r="O148" s="271"/>
      <c r="P148" s="271"/>
      <c r="Q148" s="271"/>
      <c r="R148" s="204"/>
    </row>
    <row r="149" spans="1:18" ht="22.5">
      <c r="A149" s="45" t="s">
        <v>79</v>
      </c>
      <c r="B149" s="282">
        <v>1135</v>
      </c>
      <c r="C149" s="282">
        <v>2371</v>
      </c>
      <c r="D149" s="282">
        <v>1284</v>
      </c>
      <c r="E149" s="282">
        <v>480</v>
      </c>
      <c r="F149" s="282">
        <v>49</v>
      </c>
      <c r="G149" s="283">
        <v>276</v>
      </c>
      <c r="H149" s="284">
        <v>1873</v>
      </c>
      <c r="I149" s="282">
        <v>551</v>
      </c>
      <c r="J149" s="282">
        <v>2381</v>
      </c>
      <c r="K149" s="282">
        <v>3603</v>
      </c>
      <c r="L149" s="282">
        <v>582</v>
      </c>
      <c r="M149" s="284">
        <v>316</v>
      </c>
      <c r="N149" s="285">
        <v>1025</v>
      </c>
      <c r="O149" s="285">
        <v>736</v>
      </c>
      <c r="P149" s="285">
        <v>714</v>
      </c>
      <c r="Q149" s="286">
        <v>483</v>
      </c>
      <c r="R149" s="288">
        <f>SUM(B149:Q149)</f>
        <v>17859</v>
      </c>
    </row>
    <row r="150" spans="1:18" ht="12.75">
      <c r="A150" s="52" t="s">
        <v>177</v>
      </c>
      <c r="B150" s="202">
        <f aca="true" t="shared" si="80" ref="B150:Q150">SUM(B151/B165)</f>
        <v>0.10664283586535597</v>
      </c>
      <c r="C150" s="202">
        <f t="shared" si="80"/>
        <v>0.10670883968703179</v>
      </c>
      <c r="D150" s="202">
        <f t="shared" si="80"/>
        <v>0.14763014763014762</v>
      </c>
      <c r="E150" s="202">
        <f t="shared" si="80"/>
        <v>0.0450112528132033</v>
      </c>
      <c r="F150" s="202">
        <f t="shared" si="80"/>
        <v>0.4148148148148148</v>
      </c>
      <c r="G150" s="202">
        <f t="shared" si="80"/>
        <v>0.2143884892086331</v>
      </c>
      <c r="H150" s="202">
        <f t="shared" si="80"/>
        <v>0.134390434104497</v>
      </c>
      <c r="I150" s="202">
        <f t="shared" si="80"/>
        <v>0.06671554252199413</v>
      </c>
      <c r="J150" s="289">
        <f t="shared" si="80"/>
        <v>0.06406080347448426</v>
      </c>
      <c r="K150" s="202">
        <f t="shared" si="80"/>
        <v>0.07332242225859247</v>
      </c>
      <c r="L150" s="202">
        <f t="shared" si="80"/>
        <v>0.1381932021466905</v>
      </c>
      <c r="M150" s="290">
        <f t="shared" si="80"/>
        <v>0.09212121212121212</v>
      </c>
      <c r="N150" s="203">
        <f t="shared" si="80"/>
        <v>0.020627417275461968</v>
      </c>
      <c r="O150" s="203">
        <f t="shared" si="80"/>
        <v>0.01704283740211884</v>
      </c>
      <c r="P150" s="203">
        <f t="shared" si="80"/>
        <v>0.10637119113573407</v>
      </c>
      <c r="Q150" s="203">
        <f t="shared" si="80"/>
        <v>0.032460732984293195</v>
      </c>
      <c r="R150" s="203">
        <f>SUM(R149/R165)</f>
        <v>0.3959164671455174</v>
      </c>
    </row>
    <row r="151" spans="1:18" ht="33.75">
      <c r="A151" s="45" t="s">
        <v>180</v>
      </c>
      <c r="B151" s="282">
        <v>358</v>
      </c>
      <c r="C151" s="282">
        <v>641</v>
      </c>
      <c r="D151" s="282">
        <v>380</v>
      </c>
      <c r="E151" s="282">
        <v>60</v>
      </c>
      <c r="F151" s="282">
        <v>168</v>
      </c>
      <c r="G151" s="283">
        <v>149</v>
      </c>
      <c r="H151" s="284">
        <v>517</v>
      </c>
      <c r="I151" s="282">
        <v>91</v>
      </c>
      <c r="J151" s="282">
        <v>413</v>
      </c>
      <c r="K151" s="282">
        <v>672</v>
      </c>
      <c r="L151" s="282">
        <v>309</v>
      </c>
      <c r="M151" s="284">
        <v>76</v>
      </c>
      <c r="N151" s="285">
        <v>48</v>
      </c>
      <c r="O151" s="285">
        <v>37</v>
      </c>
      <c r="P151" s="285">
        <v>192</v>
      </c>
      <c r="Q151" s="286">
        <v>31</v>
      </c>
      <c r="R151" s="288">
        <f>SUM(B151:Q151)</f>
        <v>4142</v>
      </c>
    </row>
    <row r="152" spans="1:19" ht="12.75">
      <c r="A152" s="69" t="s">
        <v>177</v>
      </c>
      <c r="B152" s="202">
        <f aca="true" t="shared" si="81" ref="B152:R152">SUM(B151/B165)</f>
        <v>0.10664283586535597</v>
      </c>
      <c r="C152" s="202">
        <f t="shared" si="81"/>
        <v>0.10670883968703179</v>
      </c>
      <c r="D152" s="202">
        <f t="shared" si="81"/>
        <v>0.14763014763014762</v>
      </c>
      <c r="E152" s="202">
        <f t="shared" si="81"/>
        <v>0.0450112528132033</v>
      </c>
      <c r="F152" s="202">
        <f t="shared" si="81"/>
        <v>0.4148148148148148</v>
      </c>
      <c r="G152" s="202">
        <f t="shared" si="81"/>
        <v>0.2143884892086331</v>
      </c>
      <c r="H152" s="202">
        <f t="shared" si="81"/>
        <v>0.134390434104497</v>
      </c>
      <c r="I152" s="202">
        <f t="shared" si="81"/>
        <v>0.06671554252199413</v>
      </c>
      <c r="J152" s="202">
        <f t="shared" si="81"/>
        <v>0.06406080347448426</v>
      </c>
      <c r="K152" s="202">
        <f t="shared" si="81"/>
        <v>0.07332242225859247</v>
      </c>
      <c r="L152" s="202">
        <f t="shared" si="81"/>
        <v>0.1381932021466905</v>
      </c>
      <c r="M152" s="202">
        <f t="shared" si="81"/>
        <v>0.09212121212121212</v>
      </c>
      <c r="N152" s="202">
        <f t="shared" si="81"/>
        <v>0.020627417275461968</v>
      </c>
      <c r="O152" s="202">
        <f t="shared" si="81"/>
        <v>0.01704283740211884</v>
      </c>
      <c r="P152" s="202">
        <f t="shared" si="81"/>
        <v>0.10637119113573407</v>
      </c>
      <c r="Q152" s="202">
        <f t="shared" si="81"/>
        <v>0.032460732984293195</v>
      </c>
      <c r="R152" s="203">
        <f t="shared" si="81"/>
        <v>0.09182406668440188</v>
      </c>
      <c r="S152" s="241"/>
    </row>
    <row r="153" spans="1:18" ht="12.75">
      <c r="A153" s="69" t="s">
        <v>80</v>
      </c>
      <c r="B153" s="204">
        <f>SUM(B149+B151)</f>
        <v>1493</v>
      </c>
      <c r="C153" s="204">
        <f aca="true" t="shared" si="82" ref="C153:Q153">SUM(C149+C151)</f>
        <v>3012</v>
      </c>
      <c r="D153" s="204">
        <f t="shared" si="82"/>
        <v>1664</v>
      </c>
      <c r="E153" s="204">
        <f t="shared" si="82"/>
        <v>540</v>
      </c>
      <c r="F153" s="204">
        <f t="shared" si="82"/>
        <v>217</v>
      </c>
      <c r="G153" s="204">
        <f t="shared" si="82"/>
        <v>425</v>
      </c>
      <c r="H153" s="204">
        <f t="shared" si="82"/>
        <v>2390</v>
      </c>
      <c r="I153" s="204">
        <f t="shared" si="82"/>
        <v>642</v>
      </c>
      <c r="J153" s="204">
        <f t="shared" si="82"/>
        <v>2794</v>
      </c>
      <c r="K153" s="204">
        <f t="shared" si="82"/>
        <v>4275</v>
      </c>
      <c r="L153" s="204">
        <f t="shared" si="82"/>
        <v>891</v>
      </c>
      <c r="M153" s="204">
        <f t="shared" si="82"/>
        <v>392</v>
      </c>
      <c r="N153" s="204">
        <f t="shared" si="82"/>
        <v>1073</v>
      </c>
      <c r="O153" s="204">
        <f t="shared" si="82"/>
        <v>773</v>
      </c>
      <c r="P153" s="204">
        <f t="shared" si="82"/>
        <v>906</v>
      </c>
      <c r="Q153" s="204">
        <f t="shared" si="82"/>
        <v>514</v>
      </c>
      <c r="R153" s="205">
        <f>SUM(R149+R151)</f>
        <v>22001</v>
      </c>
    </row>
    <row r="154" spans="1:18" ht="12.75">
      <c r="A154" s="69" t="s">
        <v>177</v>
      </c>
      <c r="B154" s="202">
        <f aca="true" t="shared" si="83" ref="B154:R154">SUM(B153/B165)</f>
        <v>0.44474232946082815</v>
      </c>
      <c r="C154" s="202">
        <f t="shared" si="83"/>
        <v>0.5014150158148827</v>
      </c>
      <c r="D154" s="202">
        <f t="shared" si="83"/>
        <v>0.6464646464646465</v>
      </c>
      <c r="E154" s="202">
        <f t="shared" si="83"/>
        <v>0.4051012753188297</v>
      </c>
      <c r="F154" s="202">
        <f t="shared" si="83"/>
        <v>0.5358024691358024</v>
      </c>
      <c r="G154" s="202">
        <f t="shared" si="83"/>
        <v>0.6115107913669064</v>
      </c>
      <c r="H154" s="202">
        <f t="shared" si="83"/>
        <v>0.6212633220691448</v>
      </c>
      <c r="I154" s="202">
        <f t="shared" si="83"/>
        <v>0.4706744868035191</v>
      </c>
      <c r="J154" s="289">
        <f t="shared" si="83"/>
        <v>0.4333798666046223</v>
      </c>
      <c r="K154" s="202">
        <f t="shared" si="83"/>
        <v>0.4664484451718494</v>
      </c>
      <c r="L154" s="202">
        <f t="shared" si="83"/>
        <v>0.39847942754919496</v>
      </c>
      <c r="M154" s="290">
        <f t="shared" si="83"/>
        <v>0.47515151515151516</v>
      </c>
      <c r="N154" s="203">
        <f t="shared" si="83"/>
        <v>0.4611087236785561</v>
      </c>
      <c r="O154" s="203">
        <f t="shared" si="83"/>
        <v>0.35605711653615846</v>
      </c>
      <c r="P154" s="203">
        <f t="shared" si="83"/>
        <v>0.5019390581717451</v>
      </c>
      <c r="Q154" s="203">
        <f t="shared" si="83"/>
        <v>0.5382198952879581</v>
      </c>
      <c r="R154" s="203">
        <f t="shared" si="83"/>
        <v>0.48774053382991933</v>
      </c>
    </row>
    <row r="155" spans="1:18" ht="22.5">
      <c r="A155" s="70" t="s">
        <v>181</v>
      </c>
      <c r="B155" s="282">
        <v>397</v>
      </c>
      <c r="C155" s="282">
        <v>770</v>
      </c>
      <c r="D155" s="282">
        <v>336</v>
      </c>
      <c r="E155" s="282">
        <v>482</v>
      </c>
      <c r="F155" s="282">
        <v>63</v>
      </c>
      <c r="G155" s="283">
        <v>128</v>
      </c>
      <c r="H155" s="284">
        <v>304</v>
      </c>
      <c r="I155" s="282">
        <v>335</v>
      </c>
      <c r="J155" s="282">
        <v>1168</v>
      </c>
      <c r="K155" s="282">
        <v>2036</v>
      </c>
      <c r="L155" s="282">
        <v>706</v>
      </c>
      <c r="M155" s="284">
        <v>65</v>
      </c>
      <c r="N155" s="285">
        <v>449</v>
      </c>
      <c r="O155" s="285">
        <v>378</v>
      </c>
      <c r="P155" s="285">
        <v>163</v>
      </c>
      <c r="Q155" s="286">
        <v>142</v>
      </c>
      <c r="R155" s="204">
        <f>SUM(B155:Q155)</f>
        <v>7922</v>
      </c>
    </row>
    <row r="156" spans="1:18" ht="22.5">
      <c r="A156" s="70" t="s">
        <v>182</v>
      </c>
      <c r="B156" s="284">
        <v>11</v>
      </c>
      <c r="C156" s="282">
        <v>19</v>
      </c>
      <c r="D156" s="282">
        <v>8</v>
      </c>
      <c r="E156" s="282">
        <v>2</v>
      </c>
      <c r="F156" s="284">
        <v>7</v>
      </c>
      <c r="G156" s="283">
        <v>6</v>
      </c>
      <c r="H156" s="284">
        <v>28</v>
      </c>
      <c r="I156" s="282">
        <v>1</v>
      </c>
      <c r="J156" s="282">
        <v>75</v>
      </c>
      <c r="K156" s="282">
        <v>25</v>
      </c>
      <c r="L156" s="284">
        <v>13</v>
      </c>
      <c r="M156" s="284">
        <v>4</v>
      </c>
      <c r="N156" s="287">
        <v>15</v>
      </c>
      <c r="O156" s="285">
        <v>55</v>
      </c>
      <c r="P156" s="287">
        <v>4</v>
      </c>
      <c r="Q156" s="287">
        <v>0</v>
      </c>
      <c r="R156" s="204">
        <f>SUM(B156:Q156)</f>
        <v>273</v>
      </c>
    </row>
    <row r="157" spans="1:18" ht="22.5">
      <c r="A157" s="45" t="s">
        <v>183</v>
      </c>
      <c r="B157" s="204">
        <f aca="true" t="shared" si="84" ref="B157:R157">SUM(B155+B156)</f>
        <v>408</v>
      </c>
      <c r="C157" s="204">
        <f t="shared" si="84"/>
        <v>789</v>
      </c>
      <c r="D157" s="204">
        <f t="shared" si="84"/>
        <v>344</v>
      </c>
      <c r="E157" s="204">
        <f t="shared" si="84"/>
        <v>484</v>
      </c>
      <c r="F157" s="204">
        <f t="shared" si="84"/>
        <v>70</v>
      </c>
      <c r="G157" s="204">
        <f t="shared" si="84"/>
        <v>134</v>
      </c>
      <c r="H157" s="204">
        <f t="shared" si="84"/>
        <v>332</v>
      </c>
      <c r="I157" s="204">
        <f t="shared" si="84"/>
        <v>336</v>
      </c>
      <c r="J157" s="291">
        <f t="shared" si="84"/>
        <v>1243</v>
      </c>
      <c r="K157" s="204">
        <f t="shared" si="84"/>
        <v>2061</v>
      </c>
      <c r="L157" s="204">
        <f t="shared" si="84"/>
        <v>719</v>
      </c>
      <c r="M157" s="292">
        <f t="shared" si="84"/>
        <v>69</v>
      </c>
      <c r="N157" s="205">
        <f t="shared" si="84"/>
        <v>464</v>
      </c>
      <c r="O157" s="205">
        <f t="shared" si="84"/>
        <v>433</v>
      </c>
      <c r="P157" s="205">
        <f t="shared" si="84"/>
        <v>167</v>
      </c>
      <c r="Q157" s="205">
        <f t="shared" si="84"/>
        <v>142</v>
      </c>
      <c r="R157" s="205">
        <f t="shared" si="84"/>
        <v>8195</v>
      </c>
    </row>
    <row r="158" spans="1:18" ht="12.75">
      <c r="A158" s="53" t="s">
        <v>177</v>
      </c>
      <c r="B158" s="202">
        <f aca="true" t="shared" si="85" ref="B158:R158">SUM(B157/B165)</f>
        <v>0.12153708668453976</v>
      </c>
      <c r="C158" s="202">
        <f t="shared" si="85"/>
        <v>0.13134676211087065</v>
      </c>
      <c r="D158" s="202">
        <f t="shared" si="85"/>
        <v>0.13364413364413363</v>
      </c>
      <c r="E158" s="202">
        <f t="shared" si="85"/>
        <v>0.3630907726931733</v>
      </c>
      <c r="F158" s="202">
        <f t="shared" si="85"/>
        <v>0.1728395061728395</v>
      </c>
      <c r="G158" s="202">
        <f t="shared" si="85"/>
        <v>0.19280575539568345</v>
      </c>
      <c r="H158" s="202">
        <f t="shared" si="85"/>
        <v>0.08630101377696907</v>
      </c>
      <c r="I158" s="202">
        <f t="shared" si="85"/>
        <v>0.24633431085043989</v>
      </c>
      <c r="J158" s="289">
        <f t="shared" si="85"/>
        <v>0.19280285404063904</v>
      </c>
      <c r="K158" s="202">
        <f t="shared" si="85"/>
        <v>0.2248772504091653</v>
      </c>
      <c r="L158" s="202">
        <f t="shared" si="85"/>
        <v>0.3215563506261181</v>
      </c>
      <c r="M158" s="290">
        <f t="shared" si="85"/>
        <v>0.08363636363636363</v>
      </c>
      <c r="N158" s="203">
        <f t="shared" si="85"/>
        <v>0.19939836699613236</v>
      </c>
      <c r="O158" s="203">
        <f t="shared" si="85"/>
        <v>0.19944725932749885</v>
      </c>
      <c r="P158" s="203">
        <f t="shared" si="85"/>
        <v>0.0925207756232687</v>
      </c>
      <c r="Q158" s="203">
        <f t="shared" si="85"/>
        <v>0.1486910994764398</v>
      </c>
      <c r="R158" s="203">
        <f t="shared" si="85"/>
        <v>0.181675090892968</v>
      </c>
    </row>
    <row r="159" spans="1:18" ht="22.5">
      <c r="A159" s="70" t="s">
        <v>184</v>
      </c>
      <c r="B159" s="282">
        <v>12</v>
      </c>
      <c r="C159" s="282">
        <v>13</v>
      </c>
      <c r="D159" s="282">
        <v>0</v>
      </c>
      <c r="E159" s="282">
        <v>2</v>
      </c>
      <c r="F159" s="282">
        <v>2</v>
      </c>
      <c r="G159" s="283">
        <v>2</v>
      </c>
      <c r="H159" s="284">
        <v>8</v>
      </c>
      <c r="I159" s="282">
        <v>0</v>
      </c>
      <c r="J159" s="282">
        <v>59</v>
      </c>
      <c r="K159" s="282">
        <v>59</v>
      </c>
      <c r="L159" s="282">
        <v>8</v>
      </c>
      <c r="M159" s="284">
        <v>0</v>
      </c>
      <c r="N159" s="285">
        <v>2</v>
      </c>
      <c r="O159" s="285">
        <v>3</v>
      </c>
      <c r="P159" s="285">
        <v>7</v>
      </c>
      <c r="Q159" s="286">
        <v>0</v>
      </c>
      <c r="R159" s="204">
        <f>SUM(B159:Q159)</f>
        <v>177</v>
      </c>
    </row>
    <row r="160" spans="1:18" ht="22.5">
      <c r="A160" s="70" t="s">
        <v>75</v>
      </c>
      <c r="B160" s="284">
        <v>1</v>
      </c>
      <c r="C160" s="282">
        <v>13</v>
      </c>
      <c r="D160" s="282">
        <v>29</v>
      </c>
      <c r="E160" s="282">
        <v>0</v>
      </c>
      <c r="F160" s="284">
        <v>0</v>
      </c>
      <c r="G160" s="283">
        <v>0</v>
      </c>
      <c r="H160" s="284">
        <v>2</v>
      </c>
      <c r="I160" s="282">
        <v>0</v>
      </c>
      <c r="J160" s="282">
        <v>7</v>
      </c>
      <c r="K160" s="282">
        <v>6</v>
      </c>
      <c r="L160" s="284">
        <v>0</v>
      </c>
      <c r="M160" s="284">
        <v>0</v>
      </c>
      <c r="N160" s="287">
        <v>2</v>
      </c>
      <c r="O160" s="285">
        <v>0</v>
      </c>
      <c r="P160" s="287">
        <v>1</v>
      </c>
      <c r="Q160" s="287">
        <v>2</v>
      </c>
      <c r="R160" s="204">
        <f>SUM(B160:Q160)</f>
        <v>63</v>
      </c>
    </row>
    <row r="161" spans="1:18" ht="12.75">
      <c r="A161" s="69" t="s">
        <v>76</v>
      </c>
      <c r="B161" s="204">
        <f aca="true" t="shared" si="86" ref="B161:R161">SUM(B159+B160)</f>
        <v>13</v>
      </c>
      <c r="C161" s="204">
        <f t="shared" si="86"/>
        <v>26</v>
      </c>
      <c r="D161" s="204">
        <f t="shared" si="86"/>
        <v>29</v>
      </c>
      <c r="E161" s="204">
        <f t="shared" si="86"/>
        <v>2</v>
      </c>
      <c r="F161" s="204">
        <f t="shared" si="86"/>
        <v>2</v>
      </c>
      <c r="G161" s="204">
        <f t="shared" si="86"/>
        <v>2</v>
      </c>
      <c r="H161" s="204">
        <f t="shared" si="86"/>
        <v>10</v>
      </c>
      <c r="I161" s="204">
        <f t="shared" si="86"/>
        <v>0</v>
      </c>
      <c r="J161" s="291">
        <f t="shared" si="86"/>
        <v>66</v>
      </c>
      <c r="K161" s="204">
        <f t="shared" si="86"/>
        <v>65</v>
      </c>
      <c r="L161" s="204">
        <f t="shared" si="86"/>
        <v>8</v>
      </c>
      <c r="M161" s="292">
        <f t="shared" si="86"/>
        <v>0</v>
      </c>
      <c r="N161" s="205">
        <f t="shared" si="86"/>
        <v>4</v>
      </c>
      <c r="O161" s="205">
        <f t="shared" si="86"/>
        <v>3</v>
      </c>
      <c r="P161" s="205">
        <f t="shared" si="86"/>
        <v>8</v>
      </c>
      <c r="Q161" s="205">
        <f t="shared" si="86"/>
        <v>2</v>
      </c>
      <c r="R161" s="205">
        <f t="shared" si="86"/>
        <v>240</v>
      </c>
    </row>
    <row r="162" spans="1:18" ht="12.75">
      <c r="A162" s="59" t="s">
        <v>177</v>
      </c>
      <c r="B162" s="202">
        <f aca="true" t="shared" si="87" ref="B162:R162">SUM(B161/B165)</f>
        <v>0.0038725052129877867</v>
      </c>
      <c r="C162" s="202">
        <f t="shared" si="87"/>
        <v>0.004328283669052772</v>
      </c>
      <c r="D162" s="202">
        <f t="shared" si="87"/>
        <v>0.011266511266511266</v>
      </c>
      <c r="E162" s="202">
        <f t="shared" si="87"/>
        <v>0.0015003750937734434</v>
      </c>
      <c r="F162" s="202">
        <f t="shared" si="87"/>
        <v>0.0049382716049382715</v>
      </c>
      <c r="G162" s="202">
        <f t="shared" si="87"/>
        <v>0.0028776978417266188</v>
      </c>
      <c r="H162" s="202">
        <f t="shared" si="87"/>
        <v>0.0025994281258123215</v>
      </c>
      <c r="I162" s="202">
        <f t="shared" si="87"/>
        <v>0</v>
      </c>
      <c r="J162" s="289">
        <f t="shared" si="87"/>
        <v>0.010237319683573755</v>
      </c>
      <c r="K162" s="202">
        <f t="shared" si="87"/>
        <v>0.0070921985815602835</v>
      </c>
      <c r="L162" s="202">
        <f t="shared" si="87"/>
        <v>0.0035778175313059034</v>
      </c>
      <c r="M162" s="295">
        <f t="shared" si="87"/>
        <v>0</v>
      </c>
      <c r="N162" s="202">
        <f t="shared" si="87"/>
        <v>0.0017189514396218307</v>
      </c>
      <c r="O162" s="202">
        <f t="shared" si="87"/>
        <v>0.0013818516812528789</v>
      </c>
      <c r="P162" s="202">
        <f t="shared" si="87"/>
        <v>0.00443213296398892</v>
      </c>
      <c r="Q162" s="202">
        <f t="shared" si="87"/>
        <v>0.0020942408376963353</v>
      </c>
      <c r="R162" s="202">
        <f t="shared" si="87"/>
        <v>0.005320563979781857</v>
      </c>
    </row>
    <row r="163" spans="1:18" ht="33.75">
      <c r="A163" s="45" t="s">
        <v>77</v>
      </c>
      <c r="B163" s="204">
        <f>SUM(B153+B157+B161)</f>
        <v>1914</v>
      </c>
      <c r="C163" s="204">
        <f aca="true" t="shared" si="88" ref="C163:Q163">SUM(C153+C157+C161)</f>
        <v>3827</v>
      </c>
      <c r="D163" s="204">
        <f t="shared" si="88"/>
        <v>2037</v>
      </c>
      <c r="E163" s="204">
        <f t="shared" si="88"/>
        <v>1026</v>
      </c>
      <c r="F163" s="204">
        <f t="shared" si="88"/>
        <v>289</v>
      </c>
      <c r="G163" s="204">
        <f t="shared" si="88"/>
        <v>561</v>
      </c>
      <c r="H163" s="204">
        <f t="shared" si="88"/>
        <v>2732</v>
      </c>
      <c r="I163" s="204">
        <f t="shared" si="88"/>
        <v>978</v>
      </c>
      <c r="J163" s="204">
        <f t="shared" si="88"/>
        <v>4103</v>
      </c>
      <c r="K163" s="204">
        <f t="shared" si="88"/>
        <v>6401</v>
      </c>
      <c r="L163" s="204">
        <f t="shared" si="88"/>
        <v>1618</v>
      </c>
      <c r="M163" s="204">
        <f t="shared" si="88"/>
        <v>461</v>
      </c>
      <c r="N163" s="204">
        <f t="shared" si="88"/>
        <v>1541</v>
      </c>
      <c r="O163" s="204">
        <f t="shared" si="88"/>
        <v>1209</v>
      </c>
      <c r="P163" s="204">
        <f t="shared" si="88"/>
        <v>1081</v>
      </c>
      <c r="Q163" s="204">
        <f t="shared" si="88"/>
        <v>658</v>
      </c>
      <c r="R163" s="205">
        <f>SUM(R149+R151+R157+R161)</f>
        <v>30436</v>
      </c>
    </row>
    <row r="164" spans="1:18" ht="12.75">
      <c r="A164" s="53" t="s">
        <v>177</v>
      </c>
      <c r="B164" s="202">
        <f aca="true" t="shared" si="89" ref="B164:R164">SUM(B163/B165)</f>
        <v>0.5701519213583557</v>
      </c>
      <c r="C164" s="202">
        <f t="shared" si="89"/>
        <v>0.6370900615948061</v>
      </c>
      <c r="D164" s="202">
        <f t="shared" si="89"/>
        <v>0.7913752913752914</v>
      </c>
      <c r="E164" s="202">
        <f t="shared" si="89"/>
        <v>0.7696924231057765</v>
      </c>
      <c r="F164" s="202">
        <f t="shared" si="89"/>
        <v>0.7135802469135802</v>
      </c>
      <c r="G164" s="202">
        <f t="shared" si="89"/>
        <v>0.8071942446043165</v>
      </c>
      <c r="H164" s="202">
        <f t="shared" si="89"/>
        <v>0.7101637639719262</v>
      </c>
      <c r="I164" s="202">
        <f t="shared" si="89"/>
        <v>0.717008797653959</v>
      </c>
      <c r="J164" s="289">
        <f t="shared" si="89"/>
        <v>0.6364200403288351</v>
      </c>
      <c r="K164" s="202">
        <f t="shared" si="89"/>
        <v>0.698417894162575</v>
      </c>
      <c r="L164" s="202">
        <f t="shared" si="89"/>
        <v>0.723613595706619</v>
      </c>
      <c r="M164" s="290">
        <f t="shared" si="89"/>
        <v>0.5587878787878788</v>
      </c>
      <c r="N164" s="203">
        <f t="shared" si="89"/>
        <v>0.6622260421143102</v>
      </c>
      <c r="O164" s="203">
        <f t="shared" si="89"/>
        <v>0.5568862275449101</v>
      </c>
      <c r="P164" s="203">
        <f t="shared" si="89"/>
        <v>0.5988919667590028</v>
      </c>
      <c r="Q164" s="203">
        <f t="shared" si="89"/>
        <v>0.6890052356020943</v>
      </c>
      <c r="R164" s="203">
        <f t="shared" si="89"/>
        <v>0.6747361887026692</v>
      </c>
    </row>
    <row r="165" spans="1:18" ht="22.5">
      <c r="A165" s="60" t="s">
        <v>288</v>
      </c>
      <c r="B165" s="204">
        <f>SUM(B146+B153+B157+B161)</f>
        <v>3357</v>
      </c>
      <c r="C165" s="204">
        <f aca="true" t="shared" si="90" ref="C165:Q165">SUM(C146+C153+C157+C161)</f>
        <v>6007</v>
      </c>
      <c r="D165" s="204">
        <f t="shared" si="90"/>
        <v>2574</v>
      </c>
      <c r="E165" s="204">
        <f t="shared" si="90"/>
        <v>1333</v>
      </c>
      <c r="F165" s="204">
        <f t="shared" si="90"/>
        <v>405</v>
      </c>
      <c r="G165" s="204">
        <f t="shared" si="90"/>
        <v>695</v>
      </c>
      <c r="H165" s="204">
        <f t="shared" si="90"/>
        <v>3847</v>
      </c>
      <c r="I165" s="204">
        <f t="shared" si="90"/>
        <v>1364</v>
      </c>
      <c r="J165" s="204">
        <f t="shared" si="90"/>
        <v>6447</v>
      </c>
      <c r="K165" s="204">
        <f t="shared" si="90"/>
        <v>9165</v>
      </c>
      <c r="L165" s="204">
        <f t="shared" si="90"/>
        <v>2236</v>
      </c>
      <c r="M165" s="204">
        <f t="shared" si="90"/>
        <v>825</v>
      </c>
      <c r="N165" s="204">
        <f t="shared" si="90"/>
        <v>2327</v>
      </c>
      <c r="O165" s="204">
        <f t="shared" si="90"/>
        <v>2171</v>
      </c>
      <c r="P165" s="204">
        <f t="shared" si="90"/>
        <v>1805</v>
      </c>
      <c r="Q165" s="204">
        <f t="shared" si="90"/>
        <v>955</v>
      </c>
      <c r="R165" s="204">
        <f>SUM(R142+R144+R149+R151+R155+R156+R159+R160)</f>
        <v>45108</v>
      </c>
    </row>
    <row r="166" ht="12.75">
      <c r="A166" s="272" t="s">
        <v>277</v>
      </c>
    </row>
    <row r="168" ht="18">
      <c r="A168" s="21" t="s">
        <v>279</v>
      </c>
    </row>
    <row r="170" spans="1:18" ht="22.5">
      <c r="A170" s="38" t="s">
        <v>190</v>
      </c>
      <c r="B170" s="39" t="s">
        <v>59</v>
      </c>
      <c r="C170" s="40" t="s">
        <v>318</v>
      </c>
      <c r="D170" s="40" t="s">
        <v>319</v>
      </c>
      <c r="E170" s="40" t="s">
        <v>60</v>
      </c>
      <c r="F170" s="40" t="s">
        <v>321</v>
      </c>
      <c r="G170" s="40" t="s">
        <v>61</v>
      </c>
      <c r="H170" s="41" t="s">
        <v>323</v>
      </c>
      <c r="I170" s="41" t="s">
        <v>160</v>
      </c>
      <c r="J170" s="41" t="s">
        <v>82</v>
      </c>
      <c r="K170" s="41" t="s">
        <v>161</v>
      </c>
      <c r="L170" s="41" t="s">
        <v>162</v>
      </c>
      <c r="M170" s="137" t="s">
        <v>290</v>
      </c>
      <c r="N170" s="41" t="s">
        <v>81</v>
      </c>
      <c r="O170" s="41" t="s">
        <v>83</v>
      </c>
      <c r="P170" s="41" t="s">
        <v>291</v>
      </c>
      <c r="Q170" s="41" t="s">
        <v>292</v>
      </c>
      <c r="R170" s="41" t="s">
        <v>175</v>
      </c>
    </row>
    <row r="171" spans="1:18" ht="12.75">
      <c r="A171" s="91" t="s">
        <v>280</v>
      </c>
      <c r="B171" s="46">
        <f>'[3]BtG Erhebung 2006'!D19+'[3]BtG Erhebung 2006'!D23</f>
        <v>476</v>
      </c>
      <c r="C171" s="46">
        <f>'[3]BtG Erhebung 2006'!E19+'[3]BtG Erhebung 2006'!E23</f>
        <v>463</v>
      </c>
      <c r="D171" s="46">
        <f>'[3]BtG Erhebung 2006'!F19+'[3]BtG Erhebung 2006'!F23</f>
        <v>59</v>
      </c>
      <c r="E171" s="46">
        <f>'[3]BtG Erhebung 2006'!G19+'[3]BtG Erhebung 2006'!G23</f>
        <v>150</v>
      </c>
      <c r="F171" s="46">
        <f>'[3]BtG Erhebung 2006'!H19+'[3]BtG Erhebung 2006'!H23</f>
        <v>6</v>
      </c>
      <c r="G171" s="46"/>
      <c r="H171" s="46">
        <f>'[3]BtG Erhebung 2006'!J19+'[3]BtG Erhebung 2006'!J23</f>
        <v>85</v>
      </c>
      <c r="I171" s="46">
        <f>'[3]BtG Erhebung 2006'!K19+'[3]BtG Erhebung 2006'!K23</f>
        <v>90</v>
      </c>
      <c r="J171" s="46">
        <f>'[3]BtG Erhebung 2006'!L19+'[3]BtG Erhebung 2006'!L23</f>
        <v>242</v>
      </c>
      <c r="K171" s="46">
        <f>'[3]BtG Erhebung 2006'!M19+'[3]BtG Erhebung 2006'!M23</f>
        <v>582</v>
      </c>
      <c r="L171" s="46"/>
      <c r="M171" s="46">
        <f>'[3]BtG Erhebung 2006'!O19+'[3]BtG Erhebung 2006'!O23</f>
        <v>76</v>
      </c>
      <c r="N171" s="46">
        <f>'[3]BtG Erhebung 2006'!P19+'[3]BtG Erhebung 2006'!P23</f>
        <v>187</v>
      </c>
      <c r="O171" s="46">
        <f>'[3]BtG Erhebung 2006'!Q19+'[3]BtG Erhebung 2006'!Q23</f>
        <v>192</v>
      </c>
      <c r="P171" s="46">
        <f>'[3]BtG Erhebung 2006'!R19+'[3]BtG Erhebung 2006'!R23</f>
        <v>208</v>
      </c>
      <c r="Q171" s="46">
        <f>'[3]BtG Erhebung 2006'!S19+'[3]BtG Erhebung 2006'!S23</f>
        <v>69</v>
      </c>
      <c r="R171" s="46">
        <f>'[3]BtG Erhebung 2006'!T19+'[3]BtG Erhebung 2006'!T23</f>
        <v>2885</v>
      </c>
    </row>
    <row r="172" spans="1:18" ht="12.75">
      <c r="A172" s="91" t="s">
        <v>283</v>
      </c>
      <c r="B172" s="138">
        <f>B171/B26</f>
        <v>0.18485436893203883</v>
      </c>
      <c r="C172" s="138">
        <f>C171/C26</f>
        <v>0.0967809364548495</v>
      </c>
      <c r="D172" s="138">
        <f>D171/D26</f>
        <v>0.05571293673276676</v>
      </c>
      <c r="E172" s="138">
        <f>E171/E26</f>
        <v>0.12417218543046357</v>
      </c>
      <c r="F172" s="138">
        <f>F171/F26</f>
        <v>0.02197802197802198</v>
      </c>
      <c r="G172" s="138"/>
      <c r="H172" s="138">
        <f>H171/H26</f>
        <v>0.03070809248554913</v>
      </c>
      <c r="I172" s="138">
        <f>I171/I26</f>
        <v>0.11842105263157894</v>
      </c>
      <c r="J172" s="138">
        <f>J171/J26</f>
        <v>0.0484</v>
      </c>
      <c r="K172" s="138">
        <f>K171/K26</f>
        <v>0.0773524720893142</v>
      </c>
      <c r="L172" s="139"/>
      <c r="M172" s="138">
        <f aca="true" t="shared" si="91" ref="M172:R172">M171/M26</f>
        <v>0.16204690831556504</v>
      </c>
      <c r="N172" s="138">
        <f t="shared" si="91"/>
        <v>0.08883610451306413</v>
      </c>
      <c r="O172" s="138">
        <f t="shared" si="91"/>
        <v>0.14222222222222222</v>
      </c>
      <c r="P172" s="138">
        <f t="shared" si="91"/>
        <v>0.14444444444444443</v>
      </c>
      <c r="Q172" s="138">
        <f t="shared" si="91"/>
        <v>0.10969793322734499</v>
      </c>
      <c r="R172" s="138">
        <f t="shared" si="91"/>
        <v>0.08564134532609018</v>
      </c>
    </row>
    <row r="173" spans="1:18" ht="12.75">
      <c r="A173" s="91" t="s">
        <v>281</v>
      </c>
      <c r="B173" s="46">
        <f>'[2]BtG Erhebung 2007'!D19+'[2]BtG Erhebung 2007'!D23</f>
        <v>565</v>
      </c>
      <c r="C173" s="46">
        <f>'[2]BtG Erhebung 2007'!E19+'[2]BtG Erhebung 2007'!E23</f>
        <v>598</v>
      </c>
      <c r="D173" s="46">
        <f>'[2]BtG Erhebung 2007'!F19+'[2]BtG Erhebung 2007'!F23</f>
        <v>101</v>
      </c>
      <c r="E173" s="46">
        <f>'[2]BtG Erhebung 2007'!G19+'[2]BtG Erhebung 2007'!G23</f>
        <v>152</v>
      </c>
      <c r="F173" s="46">
        <f>'[2]BtG Erhebung 2007'!H19+'[2]BtG Erhebung 2007'!H23</f>
        <v>18</v>
      </c>
      <c r="G173" s="46"/>
      <c r="H173" s="46">
        <f>'[2]BtG Erhebung 2007'!J19+'[2]BtG Erhebung 2007'!J23</f>
        <v>227</v>
      </c>
      <c r="I173" s="46">
        <f>'[2]BtG Erhebung 2007'!K19+'[2]BtG Erhebung 2007'!K23</f>
        <v>100</v>
      </c>
      <c r="J173" s="46">
        <f>'[2]BtG Erhebung 2007'!L19+'[2]BtG Erhebung 2007'!L23</f>
        <v>513</v>
      </c>
      <c r="K173" s="46">
        <f>'[2]BtG Erhebung 2007'!M19+'[2]BtG Erhebung 2007'!M23</f>
        <v>653</v>
      </c>
      <c r="L173" s="46">
        <f>'[2]BtG Erhebung 2007'!N19+'[2]BtG Erhebung 2007'!N23</f>
        <v>172</v>
      </c>
      <c r="M173" s="46">
        <f>'[2]BtG Erhebung 2007'!O19+'[2]BtG Erhebung 2007'!O23</f>
        <v>79</v>
      </c>
      <c r="N173" s="46">
        <f>'[2]BtG Erhebung 2007'!P19+'[2]BtG Erhebung 2007'!P23</f>
        <v>205</v>
      </c>
      <c r="O173" s="46">
        <f>'[2]BtG Erhebung 2007'!Q19+'[2]BtG Erhebung 2007'!Q23</f>
        <v>167</v>
      </c>
      <c r="P173" s="46">
        <f>'[2]BtG Erhebung 2007'!R19+'[2]BtG Erhebung 2007'!R23</f>
        <v>260</v>
      </c>
      <c r="Q173" s="46">
        <f>'[2]BtG Erhebung 2007'!S19+'[2]BtG Erhebung 2007'!S23</f>
        <v>130</v>
      </c>
      <c r="R173" s="46">
        <f>'[2]BtG Erhebung 2007'!T19+'[2]BtG Erhebung 2007'!T23</f>
        <v>3940</v>
      </c>
    </row>
    <row r="174" spans="1:18" ht="12.75">
      <c r="A174" s="91" t="s">
        <v>282</v>
      </c>
      <c r="B174" s="138">
        <f>B173/B53</f>
        <v>0.2088724584103512</v>
      </c>
      <c r="C174" s="138">
        <f>C173/C53</f>
        <v>0.14278892072588348</v>
      </c>
      <c r="D174" s="138">
        <f>D173/D53</f>
        <v>0.07709923664122137</v>
      </c>
      <c r="E174" s="138">
        <f>E173/E53</f>
        <v>0.12063492063492064</v>
      </c>
      <c r="F174" s="138">
        <f>F173/F53</f>
        <v>0.06060606060606061</v>
      </c>
      <c r="G174" s="138"/>
      <c r="H174" s="138">
        <f aca="true" t="shared" si="92" ref="H174:R174">H173/H53</f>
        <v>0.07334410339256867</v>
      </c>
      <c r="I174" s="138">
        <f t="shared" si="92"/>
        <v>0.1049317943336831</v>
      </c>
      <c r="J174" s="138">
        <f t="shared" si="92"/>
        <v>0.10108374384236453</v>
      </c>
      <c r="K174" s="138">
        <f t="shared" si="92"/>
        <v>0.0884224779959377</v>
      </c>
      <c r="L174" s="138">
        <f t="shared" si="92"/>
        <v>0.09518539014941893</v>
      </c>
      <c r="M174" s="138">
        <f t="shared" si="92"/>
        <v>0.12421383647798742</v>
      </c>
      <c r="N174" s="138">
        <f t="shared" si="92"/>
        <v>0.12187871581450654</v>
      </c>
      <c r="O174" s="138">
        <f t="shared" si="92"/>
        <v>0.1401006711409396</v>
      </c>
      <c r="P174" s="138">
        <f t="shared" si="92"/>
        <v>0.17060367454068243</v>
      </c>
      <c r="Q174" s="138">
        <f t="shared" si="92"/>
        <v>0.2138157894736842</v>
      </c>
      <c r="R174" s="138">
        <f t="shared" si="92"/>
        <v>0.11685499896194798</v>
      </c>
    </row>
    <row r="175" spans="1:18" ht="12.75">
      <c r="A175" s="91" t="s">
        <v>284</v>
      </c>
      <c r="B175" s="46">
        <f>'[1]BtG Erhebung 2008'!D19+'[1]BtG Erhebung 2008'!D23</f>
        <v>539</v>
      </c>
      <c r="C175" s="46">
        <f>'[1]BtG Erhebung 2008'!E19+'[1]BtG Erhebung 2008'!E23</f>
        <v>753</v>
      </c>
      <c r="D175" s="46">
        <f>'[1]BtG Erhebung 2008'!F19+'[1]BtG Erhebung 2008'!F23</f>
        <v>127</v>
      </c>
      <c r="E175" s="46">
        <f>'[1]BtG Erhebung 2008'!G19+'[1]BtG Erhebung 2008'!G23</f>
        <v>130</v>
      </c>
      <c r="F175" s="46">
        <f>'[1]BtG Erhebung 2008'!H19+'[1]BtG Erhebung 2008'!H23</f>
        <v>25</v>
      </c>
      <c r="G175" s="46">
        <f>'[1]BtG Erhebung 2008'!I19+'[1]BtG Erhebung 2008'!I23</f>
        <v>111</v>
      </c>
      <c r="H175" s="46">
        <f>'[1]BtG Erhebung 2008'!J19+'[1]BtG Erhebung 2008'!J23</f>
        <v>251</v>
      </c>
      <c r="I175" s="46">
        <f>'[1]BtG Erhebung 2008'!K19+'[1]BtG Erhebung 2008'!K23</f>
        <v>172</v>
      </c>
      <c r="J175" s="46">
        <f>'[1]BtG Erhebung 2008'!L19+'[1]BtG Erhebung 2008'!L23</f>
        <v>497</v>
      </c>
      <c r="K175" s="46">
        <f>'[1]BtG Erhebung 2008'!M19+'[1]BtG Erhebung 2008'!M23</f>
        <v>823</v>
      </c>
      <c r="L175" s="46">
        <f>'[1]BtG Erhebung 2008'!N19+'[1]BtG Erhebung 2008'!N23</f>
        <v>104</v>
      </c>
      <c r="M175" s="46">
        <f>'[1]BtG Erhebung 2008'!O19+'[1]BtG Erhebung 2008'!O23</f>
        <v>93</v>
      </c>
      <c r="N175" s="46">
        <f>'[1]BtG Erhebung 2008'!P19+'[1]BtG Erhebung 2008'!P23</f>
        <v>251</v>
      </c>
      <c r="O175" s="46">
        <f>'[1]BtG Erhebung 2008'!Q19+'[1]BtG Erhebung 2008'!Q23</f>
        <v>184</v>
      </c>
      <c r="P175" s="46">
        <f>'[1]BtG Erhebung 2008'!R19+'[1]BtG Erhebung 2008'!R23</f>
        <v>326</v>
      </c>
      <c r="Q175" s="46">
        <f>'[1]BtG Erhebung 2008'!S19+'[1]BtG Erhebung 2008'!S23</f>
        <v>144</v>
      </c>
      <c r="R175" s="46">
        <f>'[1]BtG Erhebung 2008'!T19+'[1]BtG Erhebung 2008'!T23</f>
        <v>4530</v>
      </c>
    </row>
    <row r="176" spans="1:18" ht="12.75">
      <c r="A176" s="91" t="s">
        <v>285</v>
      </c>
      <c r="B176" s="138">
        <f aca="true" t="shared" si="93" ref="B176:R176">B175/B81</f>
        <v>0.19222539229671898</v>
      </c>
      <c r="C176" s="138">
        <f t="shared" si="93"/>
        <v>0.16277561608300908</v>
      </c>
      <c r="D176" s="138">
        <f t="shared" si="93"/>
        <v>0.12893401015228426</v>
      </c>
      <c r="E176" s="138">
        <f t="shared" si="93"/>
        <v>0.13612565445026178</v>
      </c>
      <c r="F176" s="138">
        <f t="shared" si="93"/>
        <v>0.08090614886731391</v>
      </c>
      <c r="G176" s="138">
        <f t="shared" si="93"/>
        <v>0.17370892018779344</v>
      </c>
      <c r="H176" s="138">
        <f t="shared" si="93"/>
        <v>0.08062961773209124</v>
      </c>
      <c r="I176" s="138">
        <f t="shared" si="93"/>
        <v>0.16895874263261296</v>
      </c>
      <c r="J176" s="138">
        <f t="shared" si="93"/>
        <v>0.08753082071151815</v>
      </c>
      <c r="K176" s="138">
        <f t="shared" si="93"/>
        <v>0.11105114019700445</v>
      </c>
      <c r="L176" s="138">
        <f t="shared" si="93"/>
        <v>0.052845528455284556</v>
      </c>
      <c r="M176" s="138">
        <f t="shared" si="93"/>
        <v>0.15924657534246575</v>
      </c>
      <c r="N176" s="138">
        <f t="shared" si="93"/>
        <v>0.12543728135932034</v>
      </c>
      <c r="O176" s="138">
        <f t="shared" si="93"/>
        <v>0.11810012836970475</v>
      </c>
      <c r="P176" s="138">
        <f t="shared" si="93"/>
        <v>0.21279373368146215</v>
      </c>
      <c r="Q176" s="138">
        <f t="shared" si="93"/>
        <v>0.1877444589308996</v>
      </c>
      <c r="R176" s="138">
        <f t="shared" si="93"/>
        <v>0.12601535551351953</v>
      </c>
    </row>
    <row r="177" spans="1:18" ht="12.75">
      <c r="A177" s="91" t="s">
        <v>406</v>
      </c>
      <c r="B177" s="46">
        <f>B173+B176</f>
        <v>565.1922253922967</v>
      </c>
      <c r="C177" s="46">
        <f aca="true" t="shared" si="94" ref="C177:Q177">C173+C176</f>
        <v>598.162775616083</v>
      </c>
      <c r="D177" s="46">
        <f t="shared" si="94"/>
        <v>101.12893401015228</v>
      </c>
      <c r="E177" s="46">
        <f t="shared" si="94"/>
        <v>152.13612565445027</v>
      </c>
      <c r="F177" s="46">
        <f t="shared" si="94"/>
        <v>18.080906148867314</v>
      </c>
      <c r="G177" s="46">
        <f t="shared" si="94"/>
        <v>0.17370892018779344</v>
      </c>
      <c r="H177" s="46">
        <f t="shared" si="94"/>
        <v>227.0806296177321</v>
      </c>
      <c r="I177" s="46">
        <f t="shared" si="94"/>
        <v>100.16895874263261</v>
      </c>
      <c r="J177" s="46">
        <f t="shared" si="94"/>
        <v>513.0875308207115</v>
      </c>
      <c r="K177" s="46">
        <f t="shared" si="94"/>
        <v>653.111051140197</v>
      </c>
      <c r="L177" s="46">
        <f t="shared" si="94"/>
        <v>172.0528455284553</v>
      </c>
      <c r="M177" s="46">
        <f t="shared" si="94"/>
        <v>79.15924657534246</v>
      </c>
      <c r="N177" s="46">
        <f t="shared" si="94"/>
        <v>205.12543728135932</v>
      </c>
      <c r="O177" s="46">
        <f t="shared" si="94"/>
        <v>167.11810012836972</v>
      </c>
      <c r="P177" s="46">
        <f t="shared" si="94"/>
        <v>260.21279373368145</v>
      </c>
      <c r="Q177" s="46">
        <f t="shared" si="94"/>
        <v>130.1877444589309</v>
      </c>
      <c r="R177" s="242">
        <v>4936</v>
      </c>
    </row>
    <row r="178" spans="1:18" ht="12.75">
      <c r="A178" s="91" t="s">
        <v>407</v>
      </c>
      <c r="B178" s="138">
        <f aca="true" t="shared" si="95" ref="B178:R178">B177/B109</f>
        <v>0.16559983164145814</v>
      </c>
      <c r="C178" s="138">
        <f t="shared" si="95"/>
        <v>0.11917967236821737</v>
      </c>
      <c r="D178" s="138">
        <f t="shared" si="95"/>
        <v>0.04761249247182311</v>
      </c>
      <c r="E178" s="138">
        <f t="shared" si="95"/>
        <v>0.12209961930533729</v>
      </c>
      <c r="F178" s="138">
        <f t="shared" si="95"/>
        <v>0.04953672917497894</v>
      </c>
      <c r="G178" s="138">
        <f t="shared" si="95"/>
        <v>0.00029342723004694836</v>
      </c>
      <c r="H178" s="138">
        <f t="shared" si="95"/>
        <v>0.06841838795351976</v>
      </c>
      <c r="I178" s="138">
        <f t="shared" si="95"/>
        <v>0.10169437435800265</v>
      </c>
      <c r="J178" s="138">
        <f t="shared" si="95"/>
        <v>0.08624769386799656</v>
      </c>
      <c r="K178" s="138">
        <f t="shared" si="95"/>
        <v>0.082651360559377</v>
      </c>
      <c r="L178" s="138">
        <f t="shared" si="95"/>
        <v>0.10162601626016261</v>
      </c>
      <c r="M178" s="138">
        <f t="shared" si="95"/>
        <v>0.1078463849800306</v>
      </c>
      <c r="N178" s="138">
        <f t="shared" si="95"/>
        <v>0.08872207494868482</v>
      </c>
      <c r="O178" s="138">
        <f t="shared" si="95"/>
        <v>0.0765192766155539</v>
      </c>
      <c r="P178" s="138">
        <f t="shared" si="95"/>
        <v>0.1574185080058569</v>
      </c>
      <c r="Q178" s="138">
        <f t="shared" si="95"/>
        <v>0.13203625198674532</v>
      </c>
      <c r="R178" s="138">
        <f t="shared" si="95"/>
        <v>0.12331984210263329</v>
      </c>
    </row>
    <row r="179" spans="1:18" ht="12.75">
      <c r="A179" s="129" t="s">
        <v>173</v>
      </c>
      <c r="B179" s="46">
        <v>690</v>
      </c>
      <c r="C179" s="46">
        <v>1113</v>
      </c>
      <c r="D179" s="46">
        <v>179</v>
      </c>
      <c r="E179" s="46">
        <v>126</v>
      </c>
      <c r="F179" s="46">
        <v>19</v>
      </c>
      <c r="G179" s="46">
        <v>104</v>
      </c>
      <c r="H179" s="46">
        <v>288</v>
      </c>
      <c r="I179" s="46">
        <v>182</v>
      </c>
      <c r="J179" s="46">
        <v>505</v>
      </c>
      <c r="K179" s="46">
        <v>1017</v>
      </c>
      <c r="L179" s="46">
        <v>150</v>
      </c>
      <c r="M179" s="46">
        <v>88</v>
      </c>
      <c r="N179" s="46">
        <v>388</v>
      </c>
      <c r="O179" s="46">
        <v>152</v>
      </c>
      <c r="P179" s="46">
        <v>362</v>
      </c>
      <c r="Q179" s="46">
        <v>146</v>
      </c>
      <c r="R179" s="58">
        <f>SUM(B179:Q179)</f>
        <v>5509</v>
      </c>
    </row>
    <row r="180" spans="1:18" ht="12.75">
      <c r="A180" s="129" t="s">
        <v>174</v>
      </c>
      <c r="B180" s="138">
        <f aca="true" t="shared" si="96" ref="B180:R180">B179/B109</f>
        <v>0.2021681804863756</v>
      </c>
      <c r="C180" s="138">
        <f t="shared" si="96"/>
        <v>0.2217573221757322</v>
      </c>
      <c r="D180" s="138">
        <f t="shared" si="96"/>
        <v>0.08427495291902072</v>
      </c>
      <c r="E180" s="138">
        <f t="shared" si="96"/>
        <v>0.10112359550561797</v>
      </c>
      <c r="F180" s="138">
        <f t="shared" si="96"/>
        <v>0.052054794520547946</v>
      </c>
      <c r="G180" s="138">
        <f t="shared" si="96"/>
        <v>0.17567567567567569</v>
      </c>
      <c r="H180" s="138">
        <f t="shared" si="96"/>
        <v>0.0867731244350708</v>
      </c>
      <c r="I180" s="138">
        <f t="shared" si="96"/>
        <v>0.1847715736040609</v>
      </c>
      <c r="J180" s="138">
        <f t="shared" si="96"/>
        <v>0.08488821650697596</v>
      </c>
      <c r="K180" s="138">
        <f t="shared" si="96"/>
        <v>0.12870159453302962</v>
      </c>
      <c r="L180" s="138">
        <f t="shared" si="96"/>
        <v>0.08860011813349085</v>
      </c>
      <c r="M180" s="138">
        <f t="shared" si="96"/>
        <v>0.11989100817438691</v>
      </c>
      <c r="N180" s="138">
        <f t="shared" si="96"/>
        <v>0.16782006920415224</v>
      </c>
      <c r="O180" s="138">
        <f t="shared" si="96"/>
        <v>0.0695970695970696</v>
      </c>
      <c r="P180" s="138">
        <f t="shared" si="96"/>
        <v>0.2189957652752571</v>
      </c>
      <c r="Q180" s="138">
        <f t="shared" si="96"/>
        <v>0.14807302231237324</v>
      </c>
      <c r="R180" s="138">
        <f t="shared" si="96"/>
        <v>0.13763553690101435</v>
      </c>
    </row>
    <row r="181" spans="1:19" ht="12.75">
      <c r="A181" s="129" t="s">
        <v>311</v>
      </c>
      <c r="B181" s="46">
        <v>653</v>
      </c>
      <c r="C181" s="46">
        <v>1333</v>
      </c>
      <c r="D181" s="46">
        <v>143</v>
      </c>
      <c r="E181" s="46">
        <v>143</v>
      </c>
      <c r="F181" s="46">
        <v>30</v>
      </c>
      <c r="G181" s="46">
        <v>108</v>
      </c>
      <c r="H181" s="46">
        <v>283</v>
      </c>
      <c r="I181" s="46">
        <v>175</v>
      </c>
      <c r="J181" s="46">
        <v>575</v>
      </c>
      <c r="K181" s="46">
        <v>1089</v>
      </c>
      <c r="L181" s="46">
        <v>147</v>
      </c>
      <c r="M181" s="46">
        <v>106</v>
      </c>
      <c r="N181" s="46">
        <v>334</v>
      </c>
      <c r="O181" s="46">
        <v>168</v>
      </c>
      <c r="P181" s="46">
        <v>375</v>
      </c>
      <c r="Q181" s="46">
        <v>150</v>
      </c>
      <c r="R181" s="46">
        <f>SUM(B181:Q181)</f>
        <v>5812</v>
      </c>
      <c r="S181" s="241"/>
    </row>
    <row r="182" spans="1:18" ht="12.75">
      <c r="A182" s="129" t="s">
        <v>312</v>
      </c>
      <c r="B182" s="138">
        <f>B181/B138</f>
        <v>0.2076972010178117</v>
      </c>
      <c r="C182" s="138">
        <f aca="true" t="shared" si="97" ref="C182:R182">C181/C138</f>
        <v>0.23385964912280702</v>
      </c>
      <c r="D182" s="138">
        <f t="shared" si="97"/>
        <v>0.057941653160453806</v>
      </c>
      <c r="E182" s="138">
        <f t="shared" si="97"/>
        <v>0.11673469387755102</v>
      </c>
      <c r="F182" s="138">
        <f t="shared" si="97"/>
        <v>0.060362173038229376</v>
      </c>
      <c r="G182" s="138">
        <f t="shared" si="97"/>
        <v>0.15976331360946747</v>
      </c>
      <c r="H182" s="138">
        <f t="shared" si="97"/>
        <v>0.07427821522309712</v>
      </c>
      <c r="I182" s="138">
        <f t="shared" si="97"/>
        <v>0.18305439330543932</v>
      </c>
      <c r="J182" s="138">
        <f t="shared" si="97"/>
        <v>0.08611651939493785</v>
      </c>
      <c r="K182" s="138">
        <f t="shared" si="97"/>
        <v>0.12677532013969733</v>
      </c>
      <c r="L182" s="138">
        <f t="shared" si="97"/>
        <v>0.08212290502793296</v>
      </c>
      <c r="M182" s="138">
        <f t="shared" si="97"/>
        <v>0.13468869123252858</v>
      </c>
      <c r="N182" s="138">
        <f t="shared" si="97"/>
        <v>0.13408269771176234</v>
      </c>
      <c r="O182" s="138">
        <f t="shared" si="97"/>
        <v>0.07763401109057301</v>
      </c>
      <c r="P182" s="138">
        <f t="shared" si="97"/>
        <v>0.22617611580217128</v>
      </c>
      <c r="Q182" s="138">
        <f t="shared" si="97"/>
        <v>0.15527950310559005</v>
      </c>
      <c r="R182" s="138">
        <f t="shared" si="97"/>
        <v>0.13448411504731933</v>
      </c>
    </row>
    <row r="183" spans="1:18" ht="12.75">
      <c r="A183" s="129" t="s">
        <v>438</v>
      </c>
      <c r="B183" s="46">
        <v>713</v>
      </c>
      <c r="C183" s="46">
        <v>1418</v>
      </c>
      <c r="D183" s="46">
        <v>129</v>
      </c>
      <c r="E183" s="46">
        <v>124</v>
      </c>
      <c r="F183" s="46">
        <v>35</v>
      </c>
      <c r="G183" s="46">
        <v>95</v>
      </c>
      <c r="H183" s="46">
        <v>287</v>
      </c>
      <c r="I183" s="46">
        <v>288</v>
      </c>
      <c r="J183" s="46">
        <v>578</v>
      </c>
      <c r="K183" s="46">
        <v>1064</v>
      </c>
      <c r="L183" s="46">
        <v>307</v>
      </c>
      <c r="M183" s="46">
        <v>99</v>
      </c>
      <c r="N183" s="46">
        <v>376</v>
      </c>
      <c r="O183" s="46">
        <v>144</v>
      </c>
      <c r="P183" s="46">
        <v>401</v>
      </c>
      <c r="Q183" s="46">
        <v>144</v>
      </c>
      <c r="R183" s="46">
        <v>6202</v>
      </c>
    </row>
    <row r="184" spans="1:18" ht="12.75">
      <c r="A184" s="129" t="s">
        <v>437</v>
      </c>
      <c r="B184" s="138">
        <f>B183/B165</f>
        <v>0.2123920166815609</v>
      </c>
      <c r="C184" s="138">
        <f aca="true" t="shared" si="98" ref="C184:R184">C183/C165</f>
        <v>0.23605793241218578</v>
      </c>
      <c r="D184" s="138">
        <f t="shared" si="98"/>
        <v>0.05011655011655012</v>
      </c>
      <c r="E184" s="138">
        <f t="shared" si="98"/>
        <v>0.09302325581395349</v>
      </c>
      <c r="F184" s="138">
        <f t="shared" si="98"/>
        <v>0.08641975308641975</v>
      </c>
      <c r="G184" s="138">
        <f t="shared" si="98"/>
        <v>0.1366906474820144</v>
      </c>
      <c r="H184" s="138">
        <f t="shared" si="98"/>
        <v>0.07460358721081362</v>
      </c>
      <c r="I184" s="138">
        <f t="shared" si="98"/>
        <v>0.21114369501466276</v>
      </c>
      <c r="J184" s="138">
        <f t="shared" si="98"/>
        <v>0.08965410268341864</v>
      </c>
      <c r="K184" s="138">
        <f t="shared" si="98"/>
        <v>0.1160938352427714</v>
      </c>
      <c r="L184" s="138">
        <f t="shared" si="98"/>
        <v>0.13729874776386405</v>
      </c>
      <c r="M184" s="138">
        <f t="shared" si="98"/>
        <v>0.12</v>
      </c>
      <c r="N184" s="138">
        <f t="shared" si="98"/>
        <v>0.16158143532445207</v>
      </c>
      <c r="O184" s="138">
        <f t="shared" si="98"/>
        <v>0.06632888070013819</v>
      </c>
      <c r="P184" s="138">
        <f t="shared" si="98"/>
        <v>0.2221606648199446</v>
      </c>
      <c r="Q184" s="138">
        <f t="shared" si="98"/>
        <v>0.15078534031413612</v>
      </c>
      <c r="R184" s="138">
        <f t="shared" si="98"/>
        <v>0.13749224084419615</v>
      </c>
    </row>
    <row r="186" ht="12.75">
      <c r="A186" s="272" t="s">
        <v>296</v>
      </c>
    </row>
    <row r="187" ht="12.75">
      <c r="A187" s="272" t="s">
        <v>286</v>
      </c>
    </row>
    <row r="188" ht="12.75">
      <c r="A188" s="272" t="s">
        <v>277</v>
      </c>
    </row>
  </sheetData>
  <sheetProtection/>
  <printOptions/>
  <pageMargins left="0.56" right="0.56" top="0.984251969" bottom="0.984251969" header="0.4921259845" footer="0.4921259845"/>
  <pageSetup fitToHeight="2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zoomScale="150" zoomScaleNormal="150" zoomScalePageLayoutView="0" workbookViewId="0" topLeftCell="A1">
      <selection activeCell="W3" sqref="W3:W20"/>
    </sheetView>
  </sheetViews>
  <sheetFormatPr defaultColWidth="11.421875" defaultRowHeight="12.75"/>
  <cols>
    <col min="1" max="1" width="13.140625" style="0" customWidth="1"/>
    <col min="2" max="2" width="0.13671875" style="0" hidden="1" customWidth="1"/>
    <col min="3" max="8" width="11.421875" style="0" hidden="1" customWidth="1"/>
    <col min="9" max="9" width="10.7109375" style="0" hidden="1" customWidth="1"/>
    <col min="10" max="10" width="10.421875" style="0" hidden="1" customWidth="1"/>
    <col min="11" max="11" width="12.140625" style="0" hidden="1" customWidth="1"/>
    <col min="12" max="12" width="9.140625" style="0" hidden="1" customWidth="1"/>
    <col min="13" max="13" width="9.00390625" style="0" hidden="1" customWidth="1"/>
    <col min="14" max="14" width="12.140625" style="0" hidden="1" customWidth="1"/>
    <col min="15" max="15" width="12.00390625" style="0" hidden="1" customWidth="1"/>
    <col min="16" max="16" width="0.13671875" style="0" hidden="1" customWidth="1"/>
    <col min="17" max="17" width="9.421875" style="0" hidden="1" customWidth="1"/>
    <col min="18" max="18" width="10.421875" style="0" hidden="1" customWidth="1"/>
    <col min="19" max="19" width="10.421875" style="0" customWidth="1"/>
    <col min="20" max="20" width="11.421875" style="0" customWidth="1"/>
    <col min="21" max="21" width="10.7109375" style="0" hidden="1" customWidth="1"/>
    <col min="22" max="22" width="11.00390625" style="0" hidden="1" customWidth="1"/>
    <col min="23" max="23" width="9.7109375" style="0" customWidth="1"/>
    <col min="24" max="24" width="11.140625" style="0" customWidth="1"/>
    <col min="25" max="25" width="9.00390625" style="0" hidden="1" customWidth="1"/>
    <col min="26" max="26" width="9.8515625" style="0" hidden="1" customWidth="1"/>
    <col min="27" max="27" width="9.7109375" style="0" hidden="1" customWidth="1"/>
    <col min="28" max="28" width="10.00390625" style="0" hidden="1" customWidth="1"/>
    <col min="29" max="29" width="11.421875" style="0" hidden="1" customWidth="1"/>
    <col min="30" max="30" width="0.13671875" style="0" hidden="1" customWidth="1"/>
    <col min="31" max="32" width="9.28125" style="0" hidden="1" customWidth="1"/>
    <col min="33" max="34" width="11.421875" style="0" hidden="1" customWidth="1"/>
  </cols>
  <sheetData>
    <row r="1" ht="34.5" customHeight="1">
      <c r="A1" s="107" t="s">
        <v>28</v>
      </c>
    </row>
    <row r="2" spans="1:38" ht="65.25" customHeight="1">
      <c r="A2" s="3" t="s">
        <v>190</v>
      </c>
      <c r="B2" s="16" t="s">
        <v>101</v>
      </c>
      <c r="C2" s="16" t="s">
        <v>102</v>
      </c>
      <c r="D2" s="16" t="s">
        <v>103</v>
      </c>
      <c r="E2" s="16" t="s">
        <v>304</v>
      </c>
      <c r="F2" s="16" t="s">
        <v>246</v>
      </c>
      <c r="G2" s="78" t="s">
        <v>333</v>
      </c>
      <c r="H2" s="78" t="s">
        <v>230</v>
      </c>
      <c r="I2" s="78" t="s">
        <v>74</v>
      </c>
      <c r="J2" s="211" t="s">
        <v>306</v>
      </c>
      <c r="K2" s="211" t="s">
        <v>400</v>
      </c>
      <c r="L2" s="211" t="s">
        <v>199</v>
      </c>
      <c r="M2" s="211" t="s">
        <v>399</v>
      </c>
      <c r="N2" s="349" t="s">
        <v>200</v>
      </c>
      <c r="O2" s="349" t="s">
        <v>163</v>
      </c>
      <c r="P2" s="349" t="s">
        <v>201</v>
      </c>
      <c r="Q2" s="210" t="s">
        <v>188</v>
      </c>
      <c r="R2" s="349" t="s">
        <v>307</v>
      </c>
      <c r="S2" s="248" t="s">
        <v>429</v>
      </c>
      <c r="T2" s="349" t="s">
        <v>430</v>
      </c>
      <c r="U2" s="210" t="s">
        <v>402</v>
      </c>
      <c r="V2" s="349" t="s">
        <v>65</v>
      </c>
      <c r="W2" s="349" t="s">
        <v>64</v>
      </c>
      <c r="X2" s="349" t="s">
        <v>458</v>
      </c>
      <c r="Y2" s="349" t="s">
        <v>106</v>
      </c>
      <c r="Z2" s="349" t="s">
        <v>107</v>
      </c>
      <c r="AA2" s="349" t="s">
        <v>302</v>
      </c>
      <c r="AB2" s="349" t="s">
        <v>403</v>
      </c>
      <c r="AC2" s="349" t="s">
        <v>104</v>
      </c>
      <c r="AD2" s="349" t="s">
        <v>105</v>
      </c>
      <c r="AE2" s="349" t="s">
        <v>303</v>
      </c>
      <c r="AF2" s="349" t="s">
        <v>404</v>
      </c>
      <c r="AG2" s="349" t="s">
        <v>85</v>
      </c>
      <c r="AH2" s="349" t="s">
        <v>86</v>
      </c>
      <c r="AI2" s="349" t="s">
        <v>66</v>
      </c>
      <c r="AJ2" s="349" t="s">
        <v>67</v>
      </c>
      <c r="AK2" s="349" t="s">
        <v>459</v>
      </c>
      <c r="AL2" s="349" t="s">
        <v>460</v>
      </c>
    </row>
    <row r="3" spans="1:38" ht="12.75">
      <c r="A3" s="5" t="s">
        <v>317</v>
      </c>
      <c r="B3" s="92">
        <v>10735701</v>
      </c>
      <c r="C3" s="93">
        <v>10738753</v>
      </c>
      <c r="D3" s="93">
        <v>10749755</v>
      </c>
      <c r="E3" s="6">
        <v>10749506</v>
      </c>
      <c r="F3" s="191">
        <v>10744921</v>
      </c>
      <c r="G3" s="94">
        <v>95737</v>
      </c>
      <c r="H3" s="94">
        <v>98760</v>
      </c>
      <c r="I3" s="111">
        <v>10753880</v>
      </c>
      <c r="J3" s="342">
        <v>10786227</v>
      </c>
      <c r="K3" s="95">
        <v>102842</v>
      </c>
      <c r="L3" s="8">
        <v>106691</v>
      </c>
      <c r="M3" s="8">
        <v>108114</v>
      </c>
      <c r="N3" s="97">
        <v>5680</v>
      </c>
      <c r="O3" s="111">
        <f>SUM(M3:N3)</f>
        <v>113794</v>
      </c>
      <c r="P3" s="155">
        <v>6575</v>
      </c>
      <c r="Q3" s="111">
        <v>7527</v>
      </c>
      <c r="R3" s="111">
        <v>115212</v>
      </c>
      <c r="S3" s="111">
        <v>10569111</v>
      </c>
      <c r="T3" s="141">
        <v>116004</v>
      </c>
      <c r="U3" s="111">
        <v>9458</v>
      </c>
      <c r="V3" s="111">
        <v>22306</v>
      </c>
      <c r="W3" s="111">
        <v>11321</v>
      </c>
      <c r="X3" s="141">
        <v>11239</v>
      </c>
      <c r="Y3" s="106">
        <f>N3/C3*10000</f>
        <v>5.289254720729679</v>
      </c>
      <c r="Z3" s="106">
        <f aca="true" t="shared" si="0" ref="Z3:AA7">P3/D3*10000</f>
        <v>6.116418467211578</v>
      </c>
      <c r="AA3" s="106">
        <f t="shared" si="0"/>
        <v>7.002182239816416</v>
      </c>
      <c r="AB3" s="106">
        <f aca="true" t="shared" si="1" ref="AB3:AB18">U3/F3*10000</f>
        <v>8.802298313780064</v>
      </c>
      <c r="AC3" s="106">
        <f>N3/H3*100</f>
        <v>5.751316322397733</v>
      </c>
      <c r="AD3" s="106">
        <f aca="true" t="shared" si="2" ref="AD3:AE7">P3/K3*100</f>
        <v>6.393302347290018</v>
      </c>
      <c r="AE3" s="106">
        <f t="shared" si="2"/>
        <v>7.054953088826611</v>
      </c>
      <c r="AF3" s="106">
        <f aca="true" t="shared" si="3" ref="AF3:AF18">U3/M3*100</f>
        <v>8.748173224559261</v>
      </c>
      <c r="AG3" s="106">
        <f aca="true" t="shared" si="4" ref="AG3:AG18">V3/I3*10000</f>
        <v>20.742280925582207</v>
      </c>
      <c r="AH3" s="158">
        <f>V3/O3*100</f>
        <v>19.60208798354922</v>
      </c>
      <c r="AI3" s="106">
        <f>W3/J3*10000</f>
        <v>10.495792458289632</v>
      </c>
      <c r="AJ3" s="158">
        <f>W3/R3*100</f>
        <v>9.82623337846752</v>
      </c>
      <c r="AK3" s="106">
        <f>X3/S3*10000</f>
        <v>10.633817735474631</v>
      </c>
      <c r="AL3" s="158">
        <f>X3/T3*100</f>
        <v>9.688459018654529</v>
      </c>
    </row>
    <row r="4" spans="1:38" ht="12.75">
      <c r="A4" s="5" t="s">
        <v>318</v>
      </c>
      <c r="B4" s="92">
        <v>12468726</v>
      </c>
      <c r="C4" s="93">
        <v>12492658</v>
      </c>
      <c r="D4" s="93">
        <v>12520332</v>
      </c>
      <c r="E4" s="6">
        <v>12519728</v>
      </c>
      <c r="F4" s="191">
        <v>12510331</v>
      </c>
      <c r="G4" s="94">
        <v>172323</v>
      </c>
      <c r="H4" s="94">
        <v>177983</v>
      </c>
      <c r="I4" s="111">
        <v>12538696</v>
      </c>
      <c r="J4" s="342">
        <v>12595891</v>
      </c>
      <c r="K4" s="95">
        <v>183479</v>
      </c>
      <c r="L4" s="8">
        <v>185096</v>
      </c>
      <c r="M4" s="8">
        <v>187181</v>
      </c>
      <c r="N4" s="97">
        <v>13000</v>
      </c>
      <c r="O4" s="111">
        <v>189258</v>
      </c>
      <c r="P4" s="155">
        <v>12017</v>
      </c>
      <c r="Q4" s="111">
        <v>12903</v>
      </c>
      <c r="R4" s="111">
        <v>189027</v>
      </c>
      <c r="S4" s="111">
        <v>12519571</v>
      </c>
      <c r="T4" s="111">
        <v>189695</v>
      </c>
      <c r="U4" s="111">
        <v>15325</v>
      </c>
      <c r="V4" s="111">
        <v>15586</v>
      </c>
      <c r="W4" s="111">
        <v>15087</v>
      </c>
      <c r="X4" s="111">
        <v>17982</v>
      </c>
      <c r="Y4" s="106">
        <f>N4/C4*10000</f>
        <v>10.40611213402304</v>
      </c>
      <c r="Z4" s="106">
        <f t="shared" si="0"/>
        <v>9.597988296157002</v>
      </c>
      <c r="AA4" s="106">
        <f t="shared" si="0"/>
        <v>10.306134446371358</v>
      </c>
      <c r="AB4" s="106">
        <f t="shared" si="1"/>
        <v>12.249875722712693</v>
      </c>
      <c r="AC4" s="106">
        <f>N4/H4*100</f>
        <v>7.304068366079906</v>
      </c>
      <c r="AD4" s="106">
        <f t="shared" si="2"/>
        <v>6.549523378697289</v>
      </c>
      <c r="AE4" s="106">
        <f t="shared" si="2"/>
        <v>6.9709772226304185</v>
      </c>
      <c r="AF4" s="106">
        <f t="shared" si="3"/>
        <v>8.187262596096826</v>
      </c>
      <c r="AG4" s="106">
        <f t="shared" si="4"/>
        <v>12.43031970788669</v>
      </c>
      <c r="AH4" s="158">
        <f aca="true" t="shared" si="5" ref="AH4:AH20">V4/O4*100</f>
        <v>8.235318982552917</v>
      </c>
      <c r="AI4" s="106">
        <f aca="true" t="shared" si="6" ref="AI4:AI20">W4/J4*10000</f>
        <v>11.977715589949135</v>
      </c>
      <c r="AJ4" s="158">
        <f aca="true" t="shared" si="7" ref="AJ4:AJ20">W4/R4*100</f>
        <v>7.981399482613595</v>
      </c>
      <c r="AK4" s="106">
        <f aca="true" t="shared" si="8" ref="AK4:AK20">X4/S4*10000</f>
        <v>14.363111962861987</v>
      </c>
      <c r="AL4" s="158">
        <f aca="true" t="shared" si="9" ref="AL4:AL20">X4/T4*100</f>
        <v>9.479427502042753</v>
      </c>
    </row>
    <row r="5" spans="1:38" ht="12.75">
      <c r="A5" s="5" t="s">
        <v>319</v>
      </c>
      <c r="B5" s="92">
        <v>3395189</v>
      </c>
      <c r="C5" s="93">
        <v>3404037</v>
      </c>
      <c r="D5" s="93">
        <v>3416255</v>
      </c>
      <c r="E5" s="6">
        <v>3431675</v>
      </c>
      <c r="F5" s="191">
        <v>3442675</v>
      </c>
      <c r="G5" s="94">
        <v>61028</v>
      </c>
      <c r="H5" s="94">
        <v>59741</v>
      </c>
      <c r="I5" s="111">
        <v>3460725</v>
      </c>
      <c r="J5" s="342">
        <v>3501872</v>
      </c>
      <c r="K5" s="95">
        <v>53728</v>
      </c>
      <c r="L5" s="8">
        <v>57404</v>
      </c>
      <c r="M5" s="8">
        <v>58375</v>
      </c>
      <c r="N5" s="97">
        <v>1325</v>
      </c>
      <c r="O5" s="111">
        <v>58245</v>
      </c>
      <c r="P5" s="155">
        <v>1252</v>
      </c>
      <c r="Q5" s="111">
        <v>1314</v>
      </c>
      <c r="R5" s="111">
        <v>56316</v>
      </c>
      <c r="S5" s="111">
        <v>3375222</v>
      </c>
      <c r="T5" s="111">
        <v>56371</v>
      </c>
      <c r="U5" s="111">
        <v>1584</v>
      </c>
      <c r="V5" s="111">
        <v>2005</v>
      </c>
      <c r="W5" s="111">
        <v>3077</v>
      </c>
      <c r="X5" s="111">
        <v>2438</v>
      </c>
      <c r="Y5" s="106">
        <f>N5/C5*10000</f>
        <v>3.892437126858492</v>
      </c>
      <c r="Z5" s="106">
        <f t="shared" si="0"/>
        <v>3.6648318114426472</v>
      </c>
      <c r="AA5" s="106">
        <f t="shared" si="0"/>
        <v>3.829033926581043</v>
      </c>
      <c r="AB5" s="106">
        <f t="shared" si="1"/>
        <v>4.601073293296637</v>
      </c>
      <c r="AC5" s="106">
        <f>N5/H5*100</f>
        <v>2.217907299844328</v>
      </c>
      <c r="AD5" s="106">
        <f t="shared" si="2"/>
        <v>2.3302561048243002</v>
      </c>
      <c r="AE5" s="106">
        <f t="shared" si="2"/>
        <v>2.289039091352519</v>
      </c>
      <c r="AF5" s="106">
        <f t="shared" si="3"/>
        <v>2.713490364025696</v>
      </c>
      <c r="AG5" s="106">
        <f t="shared" si="4"/>
        <v>5.793583714395106</v>
      </c>
      <c r="AH5" s="158">
        <f t="shared" si="5"/>
        <v>3.442355567001459</v>
      </c>
      <c r="AI5" s="106">
        <f t="shared" si="6"/>
        <v>8.786728926699777</v>
      </c>
      <c r="AJ5" s="158">
        <f t="shared" si="7"/>
        <v>5.463811350237943</v>
      </c>
      <c r="AK5" s="106">
        <f t="shared" si="8"/>
        <v>7.223228575779608</v>
      </c>
      <c r="AL5" s="158">
        <f t="shared" si="9"/>
        <v>4.324918841248159</v>
      </c>
    </row>
    <row r="6" spans="1:38" ht="12.75">
      <c r="A6" s="5" t="s">
        <v>320</v>
      </c>
      <c r="B6" s="92">
        <v>2559483</v>
      </c>
      <c r="C6" s="93">
        <v>2547772</v>
      </c>
      <c r="D6" s="93">
        <v>2535737</v>
      </c>
      <c r="E6" s="6">
        <v>2522493</v>
      </c>
      <c r="F6" s="191">
        <v>2511525</v>
      </c>
      <c r="G6" s="94">
        <v>42479</v>
      </c>
      <c r="H6" s="94">
        <v>43218</v>
      </c>
      <c r="I6" s="111">
        <v>2503273</v>
      </c>
      <c r="J6" s="342">
        <v>2495635</v>
      </c>
      <c r="K6" s="95">
        <v>43964</v>
      </c>
      <c r="L6" s="8">
        <v>45450</v>
      </c>
      <c r="M6" s="8">
        <v>45474</v>
      </c>
      <c r="N6" s="97">
        <v>2010</v>
      </c>
      <c r="O6" s="111">
        <v>46966</v>
      </c>
      <c r="P6" s="155">
        <v>2640</v>
      </c>
      <c r="Q6" s="111">
        <v>2819</v>
      </c>
      <c r="R6" s="111">
        <v>48307</v>
      </c>
      <c r="S6" s="111">
        <v>2449511</v>
      </c>
      <c r="T6" s="111">
        <v>48613</v>
      </c>
      <c r="U6" s="111">
        <v>2766</v>
      </c>
      <c r="V6" s="111">
        <v>2461</v>
      </c>
      <c r="W6" s="111">
        <v>2112</v>
      </c>
      <c r="X6" s="111">
        <v>2970</v>
      </c>
      <c r="Y6" s="106">
        <f>N6/C6*10000</f>
        <v>7.889245976484553</v>
      </c>
      <c r="Z6" s="106">
        <f t="shared" si="0"/>
        <v>10.411174344973473</v>
      </c>
      <c r="AA6" s="106">
        <f t="shared" si="0"/>
        <v>11.175452221274748</v>
      </c>
      <c r="AB6" s="106">
        <f t="shared" si="1"/>
        <v>11.013229014244335</v>
      </c>
      <c r="AC6" s="106">
        <f>N6/H6*100</f>
        <v>4.650839927807858</v>
      </c>
      <c r="AD6" s="106">
        <f t="shared" si="2"/>
        <v>6.004913110726958</v>
      </c>
      <c r="AE6" s="106">
        <f t="shared" si="2"/>
        <v>6.2024202420242025</v>
      </c>
      <c r="AF6" s="106">
        <f t="shared" si="3"/>
        <v>6.082596648634384</v>
      </c>
      <c r="AG6" s="106">
        <f t="shared" si="4"/>
        <v>9.83112908580087</v>
      </c>
      <c r="AH6" s="158">
        <f t="shared" si="5"/>
        <v>5.2399608227228205</v>
      </c>
      <c r="AI6" s="106">
        <f t="shared" si="6"/>
        <v>8.462776006908062</v>
      </c>
      <c r="AJ6" s="158">
        <f t="shared" si="7"/>
        <v>4.372037178876767</v>
      </c>
      <c r="AK6" s="106">
        <f t="shared" si="8"/>
        <v>12.124869004466607</v>
      </c>
      <c r="AL6" s="158">
        <f t="shared" si="9"/>
        <v>6.1094768888980315</v>
      </c>
    </row>
    <row r="7" spans="1:38" ht="12" customHeight="1">
      <c r="A7" s="5" t="s">
        <v>321</v>
      </c>
      <c r="B7" s="92">
        <v>663467</v>
      </c>
      <c r="C7" s="93">
        <v>663979</v>
      </c>
      <c r="D7" s="93">
        <v>663082</v>
      </c>
      <c r="E7" s="6">
        <v>661866</v>
      </c>
      <c r="F7" s="191">
        <v>661716</v>
      </c>
      <c r="G7" s="94">
        <v>8597</v>
      </c>
      <c r="H7" s="94">
        <v>9206</v>
      </c>
      <c r="I7" s="111">
        <v>660706</v>
      </c>
      <c r="J7" s="342">
        <v>661301</v>
      </c>
      <c r="K7" s="95">
        <v>9529</v>
      </c>
      <c r="L7" s="8">
        <v>9922</v>
      </c>
      <c r="M7" s="8">
        <v>10070</v>
      </c>
      <c r="N7" s="97">
        <v>359</v>
      </c>
      <c r="O7" s="111">
        <v>10232</v>
      </c>
      <c r="P7" s="155">
        <v>376</v>
      </c>
      <c r="Q7" s="111">
        <v>321</v>
      </c>
      <c r="R7" s="111">
        <v>10276</v>
      </c>
      <c r="S7" s="111">
        <v>654774</v>
      </c>
      <c r="T7" s="111">
        <v>10267</v>
      </c>
      <c r="U7" s="111">
        <v>353</v>
      </c>
      <c r="V7" s="111">
        <v>403</v>
      </c>
      <c r="W7" s="111">
        <v>480</v>
      </c>
      <c r="X7" s="111">
        <v>455</v>
      </c>
      <c r="Y7" s="106">
        <f>N7/C7*10000</f>
        <v>5.406797504137932</v>
      </c>
      <c r="Z7" s="106">
        <f t="shared" si="0"/>
        <v>5.6704902259449055</v>
      </c>
      <c r="AA7" s="106">
        <f t="shared" si="0"/>
        <v>4.849924304919727</v>
      </c>
      <c r="AB7" s="106">
        <f t="shared" si="1"/>
        <v>5.334614849875173</v>
      </c>
      <c r="AC7" s="106">
        <f>N7/H7*100</f>
        <v>3.8996306756463177</v>
      </c>
      <c r="AD7" s="106">
        <f t="shared" si="2"/>
        <v>3.945849512015951</v>
      </c>
      <c r="AE7" s="106">
        <f t="shared" si="2"/>
        <v>3.23523483168716</v>
      </c>
      <c r="AF7" s="106">
        <f t="shared" si="3"/>
        <v>3.5054617676266138</v>
      </c>
      <c r="AG7" s="106">
        <f t="shared" si="4"/>
        <v>6.099535950937331</v>
      </c>
      <c r="AH7" s="158">
        <f t="shared" si="5"/>
        <v>3.9386239249413606</v>
      </c>
      <c r="AI7" s="106">
        <f t="shared" si="6"/>
        <v>7.258419388447924</v>
      </c>
      <c r="AJ7" s="158">
        <f t="shared" si="7"/>
        <v>4.671078240560529</v>
      </c>
      <c r="AK7" s="106">
        <f t="shared" si="8"/>
        <v>6.948962542801028</v>
      </c>
      <c r="AL7" s="158">
        <f t="shared" si="9"/>
        <v>4.431674296289081</v>
      </c>
    </row>
    <row r="8" spans="1:38" ht="12.75">
      <c r="A8" s="5" t="s">
        <v>322</v>
      </c>
      <c r="B8" s="92"/>
      <c r="C8" s="93"/>
      <c r="D8" s="93"/>
      <c r="E8" s="6">
        <v>1772100</v>
      </c>
      <c r="F8" s="191">
        <v>1774224</v>
      </c>
      <c r="G8" s="94"/>
      <c r="H8" s="94"/>
      <c r="I8" s="111">
        <v>1786448</v>
      </c>
      <c r="J8" s="342">
        <v>1798836</v>
      </c>
      <c r="K8" s="95"/>
      <c r="L8" s="8">
        <v>24000</v>
      </c>
      <c r="M8" s="8">
        <v>23590</v>
      </c>
      <c r="N8" s="97"/>
      <c r="O8" s="111">
        <v>23836</v>
      </c>
      <c r="P8" s="155"/>
      <c r="Q8" s="111">
        <v>2814</v>
      </c>
      <c r="R8" s="111">
        <v>24358</v>
      </c>
      <c r="S8" s="111">
        <v>1734272</v>
      </c>
      <c r="T8" s="111">
        <v>25187</v>
      </c>
      <c r="U8" s="111">
        <v>3148</v>
      </c>
      <c r="V8" s="111">
        <v>3600</v>
      </c>
      <c r="W8" s="111">
        <v>3230</v>
      </c>
      <c r="X8" s="111">
        <v>3275</v>
      </c>
      <c r="Y8" s="106"/>
      <c r="Z8" s="106"/>
      <c r="AA8" s="106">
        <f aca="true" t="shared" si="10" ref="AA8:AA18">Q8/E8*10000</f>
        <v>15.879465041476214</v>
      </c>
      <c r="AB8" s="106">
        <f t="shared" si="1"/>
        <v>17.742968193418644</v>
      </c>
      <c r="AC8" s="106"/>
      <c r="AD8" s="106"/>
      <c r="AE8" s="106">
        <f aca="true" t="shared" si="11" ref="AE8:AE18">Q8/L8*100</f>
        <v>11.725</v>
      </c>
      <c r="AF8" s="106">
        <f t="shared" si="3"/>
        <v>13.34463755828741</v>
      </c>
      <c r="AG8" s="106">
        <f t="shared" si="4"/>
        <v>20.15172006126123</v>
      </c>
      <c r="AH8" s="158">
        <f t="shared" si="5"/>
        <v>15.103205235777814</v>
      </c>
      <c r="AI8" s="106">
        <f t="shared" si="6"/>
        <v>17.956056027342125</v>
      </c>
      <c r="AJ8" s="158">
        <f t="shared" si="7"/>
        <v>13.260530421216849</v>
      </c>
      <c r="AK8" s="106">
        <f t="shared" si="8"/>
        <v>18.88400435456491</v>
      </c>
      <c r="AL8" s="158">
        <f t="shared" si="9"/>
        <v>13.002739508476596</v>
      </c>
    </row>
    <row r="9" spans="1:38" ht="15.75" customHeight="1">
      <c r="A9" s="5" t="s">
        <v>323</v>
      </c>
      <c r="B9" s="92">
        <v>6092354</v>
      </c>
      <c r="C9" s="93">
        <v>6075359</v>
      </c>
      <c r="D9" s="93">
        <v>6072555</v>
      </c>
      <c r="E9" s="6">
        <v>6064953</v>
      </c>
      <c r="F9" s="191">
        <v>6061951</v>
      </c>
      <c r="G9" s="94">
        <v>88016</v>
      </c>
      <c r="H9" s="94">
        <v>84965</v>
      </c>
      <c r="I9" s="111">
        <v>6067021</v>
      </c>
      <c r="J9" s="342">
        <v>6092126</v>
      </c>
      <c r="K9" s="95">
        <v>85417</v>
      </c>
      <c r="L9" s="8">
        <v>87379</v>
      </c>
      <c r="M9" s="8">
        <v>89827</v>
      </c>
      <c r="N9" s="97">
        <v>6471</v>
      </c>
      <c r="O9" s="111">
        <v>90897</v>
      </c>
      <c r="P9" s="155">
        <v>6692</v>
      </c>
      <c r="Q9" s="111">
        <v>7775</v>
      </c>
      <c r="R9" s="111">
        <v>93059</v>
      </c>
      <c r="S9" s="111">
        <v>6016481</v>
      </c>
      <c r="T9" s="111">
        <v>93988</v>
      </c>
      <c r="U9" s="111">
        <v>9017</v>
      </c>
      <c r="V9" s="111">
        <v>11133</v>
      </c>
      <c r="W9" s="111">
        <v>11389</v>
      </c>
      <c r="X9" s="111">
        <v>11284</v>
      </c>
      <c r="Y9" s="106">
        <f aca="true" t="shared" si="12" ref="Y9:Y18">N9/C9*10000</f>
        <v>10.651222421588585</v>
      </c>
      <c r="Z9" s="106">
        <f aca="true" t="shared" si="13" ref="Z9:Z18">P9/D9*10000</f>
        <v>11.020073099379092</v>
      </c>
      <c r="AA9" s="106">
        <f t="shared" si="10"/>
        <v>12.819555238103247</v>
      </c>
      <c r="AB9" s="106">
        <f t="shared" si="1"/>
        <v>14.874749070060117</v>
      </c>
      <c r="AC9" s="106">
        <f aca="true" t="shared" si="14" ref="AC9:AC18">N9/H9*100</f>
        <v>7.616077208262226</v>
      </c>
      <c r="AD9" s="106">
        <f aca="true" t="shared" si="15" ref="AD9:AD18">P9/K9*100</f>
        <v>7.834506011683858</v>
      </c>
      <c r="AE9" s="106">
        <f t="shared" si="11"/>
        <v>8.898018974810881</v>
      </c>
      <c r="AF9" s="106">
        <f t="shared" si="3"/>
        <v>10.03818451022521</v>
      </c>
      <c r="AG9" s="106">
        <f t="shared" si="4"/>
        <v>18.350027138524823</v>
      </c>
      <c r="AH9" s="158">
        <f t="shared" si="5"/>
        <v>12.247928974553615</v>
      </c>
      <c r="AI9" s="106">
        <f t="shared" si="6"/>
        <v>18.694623190656266</v>
      </c>
      <c r="AJ9" s="158">
        <f t="shared" si="7"/>
        <v>12.238472366992983</v>
      </c>
      <c r="AK9" s="106">
        <f t="shared" si="8"/>
        <v>18.75514939713098</v>
      </c>
      <c r="AL9" s="158">
        <f t="shared" si="9"/>
        <v>12.005787972932715</v>
      </c>
    </row>
    <row r="10" spans="1:38" ht="12.75">
      <c r="A10" s="5" t="s">
        <v>206</v>
      </c>
      <c r="B10" s="92">
        <v>1707266</v>
      </c>
      <c r="C10" s="93">
        <v>1693754</v>
      </c>
      <c r="D10" s="93">
        <v>1679682</v>
      </c>
      <c r="E10" s="6">
        <v>1664356</v>
      </c>
      <c r="F10" s="191">
        <v>1651216</v>
      </c>
      <c r="G10" s="94">
        <v>31347</v>
      </c>
      <c r="H10" s="94">
        <v>32414</v>
      </c>
      <c r="I10" s="111">
        <v>1642327</v>
      </c>
      <c r="J10" s="342">
        <v>1634734</v>
      </c>
      <c r="K10" s="95">
        <v>32999</v>
      </c>
      <c r="L10" s="8">
        <v>32362</v>
      </c>
      <c r="M10" s="8">
        <v>33099</v>
      </c>
      <c r="N10" s="97">
        <v>2394</v>
      </c>
      <c r="O10" s="111">
        <v>34068</v>
      </c>
      <c r="P10" s="155">
        <v>1724</v>
      </c>
      <c r="Q10" s="111">
        <v>2055</v>
      </c>
      <c r="R10" s="111">
        <v>34557</v>
      </c>
      <c r="S10" s="111">
        <v>1600327</v>
      </c>
      <c r="T10" s="111">
        <v>35219</v>
      </c>
      <c r="U10" s="111">
        <v>2527</v>
      </c>
      <c r="V10" s="111">
        <v>2535</v>
      </c>
      <c r="W10" s="111">
        <v>2813</v>
      </c>
      <c r="X10" s="111">
        <v>2767</v>
      </c>
      <c r="Y10" s="106">
        <f t="shared" si="12"/>
        <v>14.134283963314624</v>
      </c>
      <c r="Z10" s="106">
        <f t="shared" si="13"/>
        <v>10.263847561621784</v>
      </c>
      <c r="AA10" s="106">
        <f t="shared" si="10"/>
        <v>12.347118044456836</v>
      </c>
      <c r="AB10" s="106">
        <f t="shared" si="1"/>
        <v>15.303873024486197</v>
      </c>
      <c r="AC10" s="106">
        <f t="shared" si="14"/>
        <v>7.38569753810082</v>
      </c>
      <c r="AD10" s="106">
        <f t="shared" si="15"/>
        <v>5.224400739416346</v>
      </c>
      <c r="AE10" s="106">
        <f t="shared" si="11"/>
        <v>6.350040170570422</v>
      </c>
      <c r="AF10" s="106">
        <f t="shared" si="3"/>
        <v>7.634671742348711</v>
      </c>
      <c r="AG10" s="106">
        <f t="shared" si="4"/>
        <v>15.435415724152376</v>
      </c>
      <c r="AH10" s="158">
        <f t="shared" si="5"/>
        <v>7.441000352236703</v>
      </c>
      <c r="AI10" s="106">
        <f t="shared" si="6"/>
        <v>17.207692505325024</v>
      </c>
      <c r="AJ10" s="158">
        <f t="shared" si="7"/>
        <v>8.140174204936772</v>
      </c>
      <c r="AK10" s="106">
        <f t="shared" si="8"/>
        <v>17.290216312041228</v>
      </c>
      <c r="AL10" s="158">
        <f t="shared" si="9"/>
        <v>7.8565547005877505</v>
      </c>
    </row>
    <row r="11" spans="1:38" ht="25.5">
      <c r="A11" s="5" t="s">
        <v>324</v>
      </c>
      <c r="B11" s="92">
        <v>7993946</v>
      </c>
      <c r="C11" s="93">
        <v>7982685</v>
      </c>
      <c r="D11" s="93">
        <v>7971684</v>
      </c>
      <c r="E11" s="6">
        <v>7947244</v>
      </c>
      <c r="F11" s="191">
        <v>7928815</v>
      </c>
      <c r="G11" s="94">
        <v>128174</v>
      </c>
      <c r="H11" s="94">
        <v>129138</v>
      </c>
      <c r="I11" s="111">
        <v>7918293</v>
      </c>
      <c r="J11" s="342">
        <v>7913502</v>
      </c>
      <c r="K11" s="95">
        <v>128531</v>
      </c>
      <c r="L11" s="8">
        <v>132525</v>
      </c>
      <c r="M11" s="8">
        <v>134533</v>
      </c>
      <c r="N11" s="97">
        <v>9204</v>
      </c>
      <c r="O11" s="111">
        <v>138646</v>
      </c>
      <c r="P11" s="155">
        <v>9199</v>
      </c>
      <c r="Q11" s="111">
        <v>9936</v>
      </c>
      <c r="R11" s="111">
        <v>139021</v>
      </c>
      <c r="S11" s="111">
        <v>7778995</v>
      </c>
      <c r="T11" s="111">
        <v>139446</v>
      </c>
      <c r="U11" s="111">
        <v>11152</v>
      </c>
      <c r="V11" s="111">
        <v>13212</v>
      </c>
      <c r="W11" s="111">
        <v>13103</v>
      </c>
      <c r="X11" s="111">
        <v>14889</v>
      </c>
      <c r="Y11" s="106">
        <f t="shared" si="12"/>
        <v>11.529955146670574</v>
      </c>
      <c r="Z11" s="106">
        <f t="shared" si="13"/>
        <v>11.539594394358833</v>
      </c>
      <c r="AA11" s="106">
        <f t="shared" si="10"/>
        <v>12.502447389308799</v>
      </c>
      <c r="AB11" s="106">
        <f t="shared" si="1"/>
        <v>14.065153493933204</v>
      </c>
      <c r="AC11" s="106">
        <f t="shared" si="14"/>
        <v>7.127259211076523</v>
      </c>
      <c r="AD11" s="106">
        <f t="shared" si="15"/>
        <v>7.157028265554613</v>
      </c>
      <c r="AE11" s="106">
        <f t="shared" si="11"/>
        <v>7.497453310696095</v>
      </c>
      <c r="AF11" s="106">
        <f t="shared" si="3"/>
        <v>8.289415979722447</v>
      </c>
      <c r="AG11" s="106">
        <f t="shared" si="4"/>
        <v>16.68541439423876</v>
      </c>
      <c r="AH11" s="158">
        <f t="shared" si="5"/>
        <v>9.52930484831874</v>
      </c>
      <c r="AI11" s="106">
        <f t="shared" si="6"/>
        <v>16.55777682244852</v>
      </c>
      <c r="AJ11" s="158">
        <f t="shared" si="7"/>
        <v>9.425194754749283</v>
      </c>
      <c r="AK11" s="106">
        <f t="shared" si="8"/>
        <v>19.140004589281777</v>
      </c>
      <c r="AL11" s="158">
        <f t="shared" si="9"/>
        <v>10.677251409147628</v>
      </c>
    </row>
    <row r="12" spans="1:38" ht="12.75">
      <c r="A12" s="5" t="s">
        <v>161</v>
      </c>
      <c r="B12" s="92">
        <v>18058105</v>
      </c>
      <c r="C12" s="93">
        <v>18028745</v>
      </c>
      <c r="D12" s="93">
        <v>17996621</v>
      </c>
      <c r="E12" s="6">
        <v>17933064</v>
      </c>
      <c r="F12" s="191">
        <v>17872763</v>
      </c>
      <c r="G12" s="94">
        <v>273232</v>
      </c>
      <c r="H12" s="94">
        <v>282829</v>
      </c>
      <c r="I12" s="111">
        <v>17845154</v>
      </c>
      <c r="J12" s="342">
        <v>17841956</v>
      </c>
      <c r="K12" s="95">
        <v>290207</v>
      </c>
      <c r="L12" s="8">
        <v>301783</v>
      </c>
      <c r="M12" s="8">
        <v>302483</v>
      </c>
      <c r="N12" s="97">
        <v>27441</v>
      </c>
      <c r="O12" s="111">
        <v>305803</v>
      </c>
      <c r="P12" s="155">
        <v>27597</v>
      </c>
      <c r="Q12" s="111">
        <v>28218</v>
      </c>
      <c r="R12" s="111">
        <v>309497</v>
      </c>
      <c r="S12" s="111">
        <v>17554329</v>
      </c>
      <c r="T12" s="111">
        <v>308995</v>
      </c>
      <c r="U12" s="111">
        <v>32346</v>
      </c>
      <c r="V12" s="111">
        <v>29765</v>
      </c>
      <c r="W12" s="111">
        <v>34464</v>
      </c>
      <c r="X12" s="111">
        <v>35125</v>
      </c>
      <c r="Y12" s="106">
        <f t="shared" si="12"/>
        <v>15.220693398237094</v>
      </c>
      <c r="Z12" s="106">
        <f t="shared" si="13"/>
        <v>15.334545301587449</v>
      </c>
      <c r="AA12" s="106">
        <f t="shared" si="10"/>
        <v>15.735180558102062</v>
      </c>
      <c r="AB12" s="106">
        <f t="shared" si="1"/>
        <v>18.097929234556517</v>
      </c>
      <c r="AC12" s="106">
        <f t="shared" si="14"/>
        <v>9.702328969094399</v>
      </c>
      <c r="AD12" s="106">
        <f t="shared" si="15"/>
        <v>9.509419138752683</v>
      </c>
      <c r="AE12" s="106">
        <f t="shared" si="11"/>
        <v>9.350427293783945</v>
      </c>
      <c r="AF12" s="106">
        <f t="shared" si="3"/>
        <v>10.693493518644024</v>
      </c>
      <c r="AG12" s="106">
        <f t="shared" si="4"/>
        <v>16.679598281976162</v>
      </c>
      <c r="AH12" s="158">
        <f t="shared" si="5"/>
        <v>9.733390450715003</v>
      </c>
      <c r="AI12" s="106">
        <f t="shared" si="6"/>
        <v>19.31626779037007</v>
      </c>
      <c r="AJ12" s="158">
        <f t="shared" si="7"/>
        <v>11.135487581462824</v>
      </c>
      <c r="AK12" s="106">
        <f t="shared" si="8"/>
        <v>20.00930938459681</v>
      </c>
      <c r="AL12" s="158">
        <f t="shared" si="9"/>
        <v>11.367497855952362</v>
      </c>
    </row>
    <row r="13" spans="1:38" ht="12.75">
      <c r="A13" s="5" t="s">
        <v>207</v>
      </c>
      <c r="B13" s="92">
        <v>4058843</v>
      </c>
      <c r="C13" s="93">
        <v>4052860</v>
      </c>
      <c r="D13" s="93">
        <v>4045643</v>
      </c>
      <c r="E13" s="6">
        <v>4028351</v>
      </c>
      <c r="F13" s="191">
        <v>4012675</v>
      </c>
      <c r="G13" s="94">
        <v>63349</v>
      </c>
      <c r="H13" s="94">
        <v>65953</v>
      </c>
      <c r="I13" s="111">
        <v>4003745</v>
      </c>
      <c r="J13" s="342">
        <v>3999117</v>
      </c>
      <c r="K13" s="95">
        <v>66194</v>
      </c>
      <c r="L13" s="8">
        <v>66933</v>
      </c>
      <c r="M13" s="8">
        <v>69322</v>
      </c>
      <c r="N13" s="97">
        <v>3291</v>
      </c>
      <c r="O13" s="111">
        <v>71882</v>
      </c>
      <c r="P13" s="155">
        <v>2826</v>
      </c>
      <c r="Q13" s="111">
        <v>2994</v>
      </c>
      <c r="R13" s="111">
        <v>65875</v>
      </c>
      <c r="S13" s="111">
        <v>3990278</v>
      </c>
      <c r="T13" s="111">
        <v>65456</v>
      </c>
      <c r="U13" s="111">
        <v>3388</v>
      </c>
      <c r="V13" s="111">
        <v>3504</v>
      </c>
      <c r="W13" s="111">
        <v>3526</v>
      </c>
      <c r="X13" s="111">
        <v>3757</v>
      </c>
      <c r="Y13" s="106">
        <f t="shared" si="12"/>
        <v>8.120191667119022</v>
      </c>
      <c r="Z13" s="106">
        <f t="shared" si="13"/>
        <v>6.985292572775205</v>
      </c>
      <c r="AA13" s="106">
        <f t="shared" si="10"/>
        <v>7.43232156284296</v>
      </c>
      <c r="AB13" s="106">
        <f t="shared" si="1"/>
        <v>8.443245465929834</v>
      </c>
      <c r="AC13" s="106">
        <f t="shared" si="14"/>
        <v>4.989917062150319</v>
      </c>
      <c r="AD13" s="106">
        <f t="shared" si="15"/>
        <v>4.269269118046952</v>
      </c>
      <c r="AE13" s="106">
        <f t="shared" si="11"/>
        <v>4.473129846264174</v>
      </c>
      <c r="AF13" s="106">
        <f t="shared" si="3"/>
        <v>4.887337353221199</v>
      </c>
      <c r="AG13" s="106">
        <f t="shared" si="4"/>
        <v>8.751806121518728</v>
      </c>
      <c r="AH13" s="158">
        <f t="shared" si="5"/>
        <v>4.874655685707132</v>
      </c>
      <c r="AI13" s="106">
        <f t="shared" si="6"/>
        <v>8.816946340904755</v>
      </c>
      <c r="AJ13" s="158">
        <f t="shared" si="7"/>
        <v>5.352561669829222</v>
      </c>
      <c r="AK13" s="106">
        <f t="shared" si="8"/>
        <v>9.415384091033257</v>
      </c>
      <c r="AL13" s="158">
        <f t="shared" si="9"/>
        <v>5.739733561476411</v>
      </c>
    </row>
    <row r="14" spans="1:38" ht="12.75">
      <c r="A14" s="5" t="s">
        <v>326</v>
      </c>
      <c r="B14" s="92">
        <v>1050293</v>
      </c>
      <c r="C14" s="93">
        <v>1043167</v>
      </c>
      <c r="D14" s="93">
        <v>1036598</v>
      </c>
      <c r="E14" s="6">
        <v>1030324</v>
      </c>
      <c r="F14" s="191">
        <v>1022585</v>
      </c>
      <c r="G14" s="94">
        <v>21768</v>
      </c>
      <c r="H14" s="94">
        <v>22613</v>
      </c>
      <c r="I14" s="111">
        <v>1017567</v>
      </c>
      <c r="J14" s="342">
        <v>1013352</v>
      </c>
      <c r="K14" s="95">
        <v>23066</v>
      </c>
      <c r="L14" s="8">
        <v>19289</v>
      </c>
      <c r="M14" s="8">
        <v>19948</v>
      </c>
      <c r="N14" s="97">
        <v>1436</v>
      </c>
      <c r="O14" s="111">
        <v>20192</v>
      </c>
      <c r="P14" s="155">
        <v>988</v>
      </c>
      <c r="Q14" s="111">
        <v>1041</v>
      </c>
      <c r="R14" s="111">
        <v>20532</v>
      </c>
      <c r="S14" s="111">
        <v>994287</v>
      </c>
      <c r="T14" s="111">
        <v>20833</v>
      </c>
      <c r="U14" s="111">
        <v>921</v>
      </c>
      <c r="V14" s="111">
        <v>1267</v>
      </c>
      <c r="W14" s="111">
        <v>1254</v>
      </c>
      <c r="X14" s="111">
        <v>1470</v>
      </c>
      <c r="Y14" s="106">
        <f t="shared" si="12"/>
        <v>13.765772882002594</v>
      </c>
      <c r="Z14" s="106">
        <f t="shared" si="13"/>
        <v>9.531177949407581</v>
      </c>
      <c r="AA14" s="106">
        <f t="shared" si="10"/>
        <v>10.103617891071158</v>
      </c>
      <c r="AB14" s="106">
        <f t="shared" si="1"/>
        <v>9.006586249553827</v>
      </c>
      <c r="AC14" s="106">
        <f t="shared" si="14"/>
        <v>6.3503294565073185</v>
      </c>
      <c r="AD14" s="106">
        <f t="shared" si="15"/>
        <v>4.2833607907743</v>
      </c>
      <c r="AE14" s="106">
        <f t="shared" si="11"/>
        <v>5.396858313028151</v>
      </c>
      <c r="AF14" s="106">
        <f t="shared" si="3"/>
        <v>4.6170042109484655</v>
      </c>
      <c r="AG14" s="106">
        <f t="shared" si="4"/>
        <v>12.451268565116596</v>
      </c>
      <c r="AH14" s="158">
        <f t="shared" si="5"/>
        <v>6.274762282091919</v>
      </c>
      <c r="AI14" s="106">
        <f t="shared" si="6"/>
        <v>12.374772043672879</v>
      </c>
      <c r="AJ14" s="158">
        <f t="shared" si="7"/>
        <v>6.107539450613676</v>
      </c>
      <c r="AK14" s="106">
        <f t="shared" si="8"/>
        <v>14.784463640779775</v>
      </c>
      <c r="AL14" s="158">
        <f t="shared" si="9"/>
        <v>7.056112897806364</v>
      </c>
    </row>
    <row r="15" spans="1:38" ht="12.75">
      <c r="A15" s="5" t="s">
        <v>327</v>
      </c>
      <c r="B15" s="92">
        <v>4273754</v>
      </c>
      <c r="C15" s="93">
        <v>4249774</v>
      </c>
      <c r="D15" s="93">
        <v>4220200</v>
      </c>
      <c r="E15" s="6">
        <v>4192801</v>
      </c>
      <c r="F15" s="191">
        <v>4168732</v>
      </c>
      <c r="G15" s="93">
        <v>66857</v>
      </c>
      <c r="H15" s="93">
        <v>69213</v>
      </c>
      <c r="I15" s="111">
        <v>4149477</v>
      </c>
      <c r="J15" s="342">
        <v>4137051</v>
      </c>
      <c r="K15" s="98">
        <v>69183</v>
      </c>
      <c r="L15" s="10">
        <v>70829</v>
      </c>
      <c r="M15" s="10">
        <v>73747</v>
      </c>
      <c r="N15" s="97">
        <v>9186</v>
      </c>
      <c r="O15" s="111">
        <v>74971</v>
      </c>
      <c r="P15" s="155">
        <v>8873</v>
      </c>
      <c r="Q15" s="111">
        <v>8478</v>
      </c>
      <c r="R15" s="111">
        <v>75509</v>
      </c>
      <c r="S15" s="111">
        <v>4050204</v>
      </c>
      <c r="T15" s="111">
        <v>74460</v>
      </c>
      <c r="U15" s="111">
        <v>10761</v>
      </c>
      <c r="V15" s="111">
        <v>9938</v>
      </c>
      <c r="W15" s="111">
        <v>10289</v>
      </c>
      <c r="X15" s="111">
        <v>11135</v>
      </c>
      <c r="Y15" s="106">
        <f t="shared" si="12"/>
        <v>21.615267070672463</v>
      </c>
      <c r="Z15" s="106">
        <f t="shared" si="13"/>
        <v>21.025069901900384</v>
      </c>
      <c r="AA15" s="106">
        <f t="shared" si="10"/>
        <v>20.220372967856097</v>
      </c>
      <c r="AB15" s="106">
        <f t="shared" si="1"/>
        <v>25.81360471241615</v>
      </c>
      <c r="AC15" s="106">
        <f t="shared" si="14"/>
        <v>13.272073165445796</v>
      </c>
      <c r="AD15" s="106">
        <f t="shared" si="15"/>
        <v>12.82540508506425</v>
      </c>
      <c r="AE15" s="106">
        <f t="shared" si="11"/>
        <v>11.969673438845671</v>
      </c>
      <c r="AF15" s="106">
        <f t="shared" si="3"/>
        <v>14.591780004610358</v>
      </c>
      <c r="AG15" s="106">
        <f t="shared" si="4"/>
        <v>23.950006229700758</v>
      </c>
      <c r="AH15" s="158">
        <f t="shared" si="5"/>
        <v>13.255792239666004</v>
      </c>
      <c r="AI15" s="106">
        <f t="shared" si="6"/>
        <v>24.87037263983451</v>
      </c>
      <c r="AJ15" s="158">
        <f t="shared" si="7"/>
        <v>13.626190255466236</v>
      </c>
      <c r="AK15" s="106">
        <f t="shared" si="8"/>
        <v>27.49244235598997</v>
      </c>
      <c r="AL15" s="158">
        <f t="shared" si="9"/>
        <v>14.954337899543379</v>
      </c>
    </row>
    <row r="16" spans="1:38" ht="12.75">
      <c r="A16" s="5" t="s">
        <v>328</v>
      </c>
      <c r="B16" s="92">
        <v>2469716</v>
      </c>
      <c r="C16" s="93">
        <v>2441787</v>
      </c>
      <c r="D16" s="93">
        <v>2412472</v>
      </c>
      <c r="E16" s="6">
        <v>2381872</v>
      </c>
      <c r="F16" s="191">
        <v>2356219</v>
      </c>
      <c r="G16" s="93">
        <v>43823</v>
      </c>
      <c r="H16" s="93">
        <v>46501</v>
      </c>
      <c r="I16" s="111">
        <v>2335006</v>
      </c>
      <c r="J16" s="342">
        <v>2313280</v>
      </c>
      <c r="K16" s="98">
        <v>46720</v>
      </c>
      <c r="L16" s="10">
        <v>45937</v>
      </c>
      <c r="M16" s="10">
        <v>47155</v>
      </c>
      <c r="N16" s="97">
        <v>3566</v>
      </c>
      <c r="O16" s="111">
        <v>47895</v>
      </c>
      <c r="P16" s="155">
        <v>2833</v>
      </c>
      <c r="Q16" s="111">
        <v>3209</v>
      </c>
      <c r="R16" s="111">
        <v>46793</v>
      </c>
      <c r="S16" s="111">
        <v>2259393</v>
      </c>
      <c r="T16" s="111">
        <v>48246</v>
      </c>
      <c r="U16" s="111">
        <v>3397</v>
      </c>
      <c r="V16" s="111">
        <v>4152</v>
      </c>
      <c r="W16" s="111">
        <v>4445</v>
      </c>
      <c r="X16" s="111">
        <v>5057</v>
      </c>
      <c r="Y16" s="106">
        <f t="shared" si="12"/>
        <v>14.604058421148117</v>
      </c>
      <c r="Z16" s="106">
        <f t="shared" si="13"/>
        <v>11.74314147480261</v>
      </c>
      <c r="AA16" s="106">
        <f t="shared" si="10"/>
        <v>13.472596344387945</v>
      </c>
      <c r="AB16" s="106">
        <f t="shared" si="1"/>
        <v>14.417165806743771</v>
      </c>
      <c r="AC16" s="106">
        <f t="shared" si="14"/>
        <v>7.668652287047591</v>
      </c>
      <c r="AD16" s="106">
        <f t="shared" si="15"/>
        <v>6.063784246575342</v>
      </c>
      <c r="AE16" s="106">
        <f t="shared" si="11"/>
        <v>6.985654265624659</v>
      </c>
      <c r="AF16" s="106">
        <f t="shared" si="3"/>
        <v>7.203902025235924</v>
      </c>
      <c r="AG16" s="106">
        <f t="shared" si="4"/>
        <v>17.781538891120622</v>
      </c>
      <c r="AH16" s="158">
        <f t="shared" si="5"/>
        <v>8.668963357344191</v>
      </c>
      <c r="AI16" s="106">
        <f t="shared" si="6"/>
        <v>19.215140406695255</v>
      </c>
      <c r="AJ16" s="158">
        <f t="shared" si="7"/>
        <v>9.499284080952279</v>
      </c>
      <c r="AK16" s="106">
        <f t="shared" si="8"/>
        <v>22.382117674968455</v>
      </c>
      <c r="AL16" s="158">
        <f t="shared" si="9"/>
        <v>10.481697964598101</v>
      </c>
    </row>
    <row r="17" spans="1:38" ht="12.75">
      <c r="A17" s="5" t="s">
        <v>208</v>
      </c>
      <c r="B17" s="92">
        <v>2832950</v>
      </c>
      <c r="C17" s="93">
        <v>2834254</v>
      </c>
      <c r="D17" s="93">
        <v>2837373</v>
      </c>
      <c r="E17" s="6">
        <v>2834260</v>
      </c>
      <c r="F17" s="191">
        <v>2832027</v>
      </c>
      <c r="G17" s="93">
        <v>42105</v>
      </c>
      <c r="H17" s="93">
        <v>44143</v>
      </c>
      <c r="I17" s="111">
        <v>2834259</v>
      </c>
      <c r="J17" s="342">
        <v>2837641</v>
      </c>
      <c r="K17" s="98">
        <v>46256</v>
      </c>
      <c r="L17" s="10">
        <v>49100</v>
      </c>
      <c r="M17" s="10">
        <v>49782</v>
      </c>
      <c r="N17" s="97">
        <v>3870</v>
      </c>
      <c r="O17" s="111">
        <v>52582</v>
      </c>
      <c r="P17" s="155">
        <v>4850</v>
      </c>
      <c r="Q17" s="111">
        <v>5376</v>
      </c>
      <c r="R17" s="111">
        <v>51137</v>
      </c>
      <c r="S17" s="111">
        <v>2806531</v>
      </c>
      <c r="T17" s="111">
        <v>52250</v>
      </c>
      <c r="U17" s="111">
        <v>5527</v>
      </c>
      <c r="V17" s="111">
        <v>5850</v>
      </c>
      <c r="W17" s="111">
        <v>5953</v>
      </c>
      <c r="X17" s="111">
        <v>6542</v>
      </c>
      <c r="Y17" s="106">
        <f t="shared" si="12"/>
        <v>13.654386656947473</v>
      </c>
      <c r="Z17" s="106">
        <f t="shared" si="13"/>
        <v>17.09327606909631</v>
      </c>
      <c r="AA17" s="106">
        <f t="shared" si="10"/>
        <v>18.96791402341352</v>
      </c>
      <c r="AB17" s="106">
        <f t="shared" si="1"/>
        <v>19.516056873751555</v>
      </c>
      <c r="AC17" s="106">
        <f t="shared" si="14"/>
        <v>8.76696191921709</v>
      </c>
      <c r="AD17" s="106">
        <f t="shared" si="15"/>
        <v>10.485126253891387</v>
      </c>
      <c r="AE17" s="106">
        <f t="shared" si="11"/>
        <v>10.94908350305499</v>
      </c>
      <c r="AF17" s="106">
        <f t="shared" si="3"/>
        <v>11.102406492306455</v>
      </c>
      <c r="AG17" s="106">
        <f t="shared" si="4"/>
        <v>20.640315511038335</v>
      </c>
      <c r="AH17" s="158">
        <f t="shared" si="5"/>
        <v>11.125480202350614</v>
      </c>
      <c r="AI17" s="106">
        <f t="shared" si="6"/>
        <v>20.978693217359066</v>
      </c>
      <c r="AJ17" s="158">
        <f t="shared" si="7"/>
        <v>11.64127735299294</v>
      </c>
      <c r="AK17" s="106">
        <f t="shared" si="8"/>
        <v>23.309915336762717</v>
      </c>
      <c r="AL17" s="158">
        <f t="shared" si="9"/>
        <v>12.520574162679427</v>
      </c>
    </row>
    <row r="18" spans="1:38" ht="12.75">
      <c r="A18" s="5" t="s">
        <v>329</v>
      </c>
      <c r="B18" s="92">
        <v>2334575</v>
      </c>
      <c r="C18" s="93">
        <v>2311140</v>
      </c>
      <c r="D18" s="93">
        <v>2289219</v>
      </c>
      <c r="E18" s="6">
        <v>2267763</v>
      </c>
      <c r="F18" s="191">
        <v>2249882</v>
      </c>
      <c r="G18" s="93">
        <v>35217</v>
      </c>
      <c r="H18" s="93">
        <v>36224</v>
      </c>
      <c r="I18" s="111">
        <v>2235025</v>
      </c>
      <c r="J18" s="342">
        <v>2221222</v>
      </c>
      <c r="K18" s="98">
        <v>37332</v>
      </c>
      <c r="L18" s="10">
        <v>38565</v>
      </c>
      <c r="M18" s="10">
        <v>38710</v>
      </c>
      <c r="N18" s="97">
        <v>1117</v>
      </c>
      <c r="O18" s="111">
        <v>40454</v>
      </c>
      <c r="P18" s="155">
        <v>1134</v>
      </c>
      <c r="Q18" s="111">
        <v>1239</v>
      </c>
      <c r="R18" s="111">
        <v>39885</v>
      </c>
      <c r="S18" s="111">
        <v>2170460</v>
      </c>
      <c r="T18" s="111">
        <v>39983</v>
      </c>
      <c r="U18" s="111">
        <v>1434</v>
      </c>
      <c r="V18" s="111">
        <v>1774</v>
      </c>
      <c r="W18" s="111">
        <v>2080</v>
      </c>
      <c r="X18" s="111">
        <v>2541</v>
      </c>
      <c r="Y18" s="106">
        <f t="shared" si="12"/>
        <v>4.833112663014789</v>
      </c>
      <c r="Z18" s="106">
        <f t="shared" si="13"/>
        <v>4.953654499635029</v>
      </c>
      <c r="AA18" s="106">
        <f t="shared" si="10"/>
        <v>5.463533887800445</v>
      </c>
      <c r="AB18" s="106">
        <f t="shared" si="1"/>
        <v>6.37366759678952</v>
      </c>
      <c r="AC18" s="106">
        <f t="shared" si="14"/>
        <v>3.083590989399293</v>
      </c>
      <c r="AD18" s="106">
        <f t="shared" si="15"/>
        <v>3.037608486017358</v>
      </c>
      <c r="AE18" s="106">
        <f t="shared" si="11"/>
        <v>3.2127576818358614</v>
      </c>
      <c r="AF18" s="106">
        <f t="shared" si="3"/>
        <v>3.7044691294239214</v>
      </c>
      <c r="AG18" s="106">
        <f t="shared" si="4"/>
        <v>7.93727139517455</v>
      </c>
      <c r="AH18" s="158">
        <f t="shared" si="5"/>
        <v>4.3852276659910014</v>
      </c>
      <c r="AI18" s="106">
        <f t="shared" si="6"/>
        <v>9.364214833096376</v>
      </c>
      <c r="AJ18" s="158">
        <f t="shared" si="7"/>
        <v>5.214993105177386</v>
      </c>
      <c r="AK18" s="106">
        <f t="shared" si="8"/>
        <v>11.707195709665232</v>
      </c>
      <c r="AL18" s="158">
        <f t="shared" si="9"/>
        <v>6.355200960408173</v>
      </c>
    </row>
    <row r="19" spans="1:38" ht="12.75">
      <c r="A19" s="17"/>
      <c r="B19" s="99"/>
      <c r="C19" s="100"/>
      <c r="D19" s="100"/>
      <c r="E19" s="17"/>
      <c r="F19" s="190"/>
      <c r="G19" s="96"/>
      <c r="H19" s="96"/>
      <c r="I19" s="101"/>
      <c r="J19" s="340"/>
      <c r="K19" s="101"/>
      <c r="L19" s="12"/>
      <c r="M19" s="12"/>
      <c r="N19" s="97"/>
      <c r="O19" s="97"/>
      <c r="P19" s="155"/>
      <c r="Q19" s="111"/>
      <c r="R19" s="111"/>
      <c r="S19" s="111"/>
      <c r="T19" s="111"/>
      <c r="U19" s="111"/>
      <c r="V19" s="111"/>
      <c r="W19" s="111"/>
      <c r="X19" s="111"/>
      <c r="Y19" s="106"/>
      <c r="Z19" s="106"/>
      <c r="AA19" s="106"/>
      <c r="AB19" s="106"/>
      <c r="AC19" s="106"/>
      <c r="AD19" s="106"/>
      <c r="AE19" s="106"/>
      <c r="AF19" s="106"/>
      <c r="AG19" s="106"/>
      <c r="AH19" s="158"/>
      <c r="AI19" s="106"/>
      <c r="AJ19" s="158"/>
      <c r="AK19" s="106"/>
      <c r="AL19" s="158"/>
    </row>
    <row r="20" spans="1:38" ht="12.75">
      <c r="A20" s="79" t="s">
        <v>100</v>
      </c>
      <c r="B20" s="93">
        <f aca="true" t="shared" si="16" ref="B20:K20">SUM(B3:B19)</f>
        <v>80694368</v>
      </c>
      <c r="C20" s="93">
        <f t="shared" si="16"/>
        <v>80560724</v>
      </c>
      <c r="D20" s="93">
        <f t="shared" si="16"/>
        <v>80447208</v>
      </c>
      <c r="E20" s="6">
        <f>SUM(E3:E19)</f>
        <v>82002356</v>
      </c>
      <c r="F20" s="191">
        <v>81802257</v>
      </c>
      <c r="G20" s="102">
        <f t="shared" si="16"/>
        <v>1174052</v>
      </c>
      <c r="H20" s="102">
        <f t="shared" si="16"/>
        <v>1202901</v>
      </c>
      <c r="I20" s="103">
        <f>SUM(I3:I19)</f>
        <v>81751602</v>
      </c>
      <c r="J20" s="341">
        <f>SUM(J3:J19)</f>
        <v>81843743</v>
      </c>
      <c r="K20" s="103">
        <f t="shared" si="16"/>
        <v>1219447</v>
      </c>
      <c r="L20" s="13">
        <f>SUM(L3:L19)</f>
        <v>1273265</v>
      </c>
      <c r="M20" s="13">
        <v>1291410</v>
      </c>
      <c r="N20" s="104">
        <f aca="true" t="shared" si="17" ref="N20:U20">SUM(N3:N19)</f>
        <v>90350</v>
      </c>
      <c r="O20" s="104">
        <f t="shared" si="17"/>
        <v>1319721</v>
      </c>
      <c r="P20" s="104">
        <f t="shared" si="17"/>
        <v>89576</v>
      </c>
      <c r="Q20" s="165">
        <f t="shared" si="17"/>
        <v>98019</v>
      </c>
      <c r="R20" s="111">
        <v>1319361</v>
      </c>
      <c r="S20" s="111">
        <f>SUM(S3:S19)</f>
        <v>80523746</v>
      </c>
      <c r="T20" s="111">
        <f>SUM(T3:T19)</f>
        <v>1325013</v>
      </c>
      <c r="U20" s="350">
        <f t="shared" si="17"/>
        <v>113104</v>
      </c>
      <c r="V20" s="111">
        <v>129491</v>
      </c>
      <c r="W20" s="111">
        <f>SUM(W3:W19)</f>
        <v>124623</v>
      </c>
      <c r="X20" s="111">
        <f>SUM(X3:X19)</f>
        <v>132926</v>
      </c>
      <c r="Y20" s="140">
        <f>N20/C20*10000</f>
        <v>11.21514250542237</v>
      </c>
      <c r="Z20" s="140">
        <f>P20/D20*10000</f>
        <v>11.134755602705317</v>
      </c>
      <c r="AA20" s="140">
        <f>Q20/E20*10000</f>
        <v>11.953193149718771</v>
      </c>
      <c r="AB20" s="140">
        <f>U20/F20*10000</f>
        <v>13.826513368695927</v>
      </c>
      <c r="AC20" s="140">
        <f>N20/H20*100</f>
        <v>7.511008802885691</v>
      </c>
      <c r="AD20" s="140">
        <f>P20/K20*100</f>
        <v>7.345624697096306</v>
      </c>
      <c r="AE20" s="140">
        <f>Q20/L20*100</f>
        <v>7.69824035059473</v>
      </c>
      <c r="AF20" s="140">
        <f>U20/M20*100</f>
        <v>8.758179044610156</v>
      </c>
      <c r="AG20" s="106">
        <f>V20/I20*10000</f>
        <v>15.839567278449174</v>
      </c>
      <c r="AH20" s="158">
        <f t="shared" si="5"/>
        <v>9.811998142031536</v>
      </c>
      <c r="AI20" s="106">
        <f t="shared" si="6"/>
        <v>15.22694288309859</v>
      </c>
      <c r="AJ20" s="158">
        <f t="shared" si="7"/>
        <v>9.445708945466782</v>
      </c>
      <c r="AK20" s="106">
        <f t="shared" si="8"/>
        <v>16.507677126695025</v>
      </c>
      <c r="AL20" s="158">
        <f t="shared" si="9"/>
        <v>10.032052515711166</v>
      </c>
    </row>
    <row r="24" ht="12.75">
      <c r="A24" t="s">
        <v>214</v>
      </c>
    </row>
    <row r="28" ht="12.75">
      <c r="A28" t="s">
        <v>405</v>
      </c>
    </row>
    <row r="32" spans="1:28" ht="21.75" customHeight="1">
      <c r="A32" s="143" t="s">
        <v>461</v>
      </c>
      <c r="W32" s="90"/>
      <c r="X32" s="90"/>
      <c r="Y32" s="90"/>
      <c r="Z32" s="90"/>
      <c r="AA32" s="90"/>
      <c r="AB32" s="90"/>
    </row>
    <row r="33" spans="1:28" ht="51.75" customHeight="1">
      <c r="A33" s="3" t="s">
        <v>190</v>
      </c>
      <c r="H33" t="s">
        <v>108</v>
      </c>
      <c r="I33" s="108" t="s">
        <v>110</v>
      </c>
      <c r="J33" s="108" t="s">
        <v>69</v>
      </c>
      <c r="K33" s="108" t="s">
        <v>109</v>
      </c>
      <c r="L33" s="108" t="s">
        <v>110</v>
      </c>
      <c r="M33" s="108" t="s">
        <v>401</v>
      </c>
      <c r="O33" s="108" t="s">
        <v>401</v>
      </c>
      <c r="P33" s="108" t="s">
        <v>111</v>
      </c>
      <c r="Q33" s="108" t="s">
        <v>112</v>
      </c>
      <c r="R33" s="108" t="s">
        <v>68</v>
      </c>
      <c r="S33" s="108" t="s">
        <v>110</v>
      </c>
      <c r="T33" s="108" t="s">
        <v>462</v>
      </c>
      <c r="U33" s="108" t="s">
        <v>111</v>
      </c>
      <c r="V33" s="108" t="s">
        <v>112</v>
      </c>
      <c r="W33" s="108" t="s">
        <v>463</v>
      </c>
      <c r="X33" s="163"/>
      <c r="Y33" s="90"/>
      <c r="Z33" s="90"/>
      <c r="AA33" s="90"/>
      <c r="AB33" s="90"/>
    </row>
    <row r="34" spans="1:28" ht="12.75">
      <c r="A34" s="5" t="s">
        <v>317</v>
      </c>
      <c r="H34" s="141">
        <f aca="true" t="shared" si="18" ref="H34:H50">I34+O34</f>
        <v>22306</v>
      </c>
      <c r="I34" s="111">
        <v>6479</v>
      </c>
      <c r="J34" s="111">
        <v>6961</v>
      </c>
      <c r="K34" s="111">
        <f>L34+M34</f>
        <v>22306</v>
      </c>
      <c r="L34" s="111">
        <v>6479</v>
      </c>
      <c r="M34" s="111">
        <v>15827</v>
      </c>
      <c r="O34" s="111">
        <v>15827</v>
      </c>
      <c r="P34" s="109">
        <f aca="true" t="shared" si="19" ref="P34:P49">L34/(L34+M34)</f>
        <v>0.29045996592844975</v>
      </c>
      <c r="Q34" s="109">
        <f aca="true" t="shared" si="20" ref="Q34:Q49">M34/(L34+M34)</f>
        <v>0.7095400340715503</v>
      </c>
      <c r="R34" s="111">
        <v>4360</v>
      </c>
      <c r="S34" s="111">
        <v>7076</v>
      </c>
      <c r="T34" s="111">
        <v>4163</v>
      </c>
      <c r="U34" s="109">
        <f>J34/(J34+R34)</f>
        <v>0.6148750110414274</v>
      </c>
      <c r="V34" s="109">
        <f>R34/(J34+R34)</f>
        <v>0.38512498895857256</v>
      </c>
      <c r="W34" s="141">
        <v>11239</v>
      </c>
      <c r="X34" s="132"/>
      <c r="Y34" s="90"/>
      <c r="Z34" s="90"/>
      <c r="AA34" s="90"/>
      <c r="AB34" s="351"/>
    </row>
    <row r="35" spans="1:28" ht="12.75">
      <c r="A35" s="5" t="s">
        <v>318</v>
      </c>
      <c r="H35" s="141">
        <f t="shared" si="18"/>
        <v>15586</v>
      </c>
      <c r="I35" s="111">
        <v>12260</v>
      </c>
      <c r="J35" s="111">
        <v>11730</v>
      </c>
      <c r="K35" s="111">
        <f aca="true" t="shared" si="21" ref="K35:K49">L35+M35</f>
        <v>15586</v>
      </c>
      <c r="L35" s="111">
        <v>12260</v>
      </c>
      <c r="M35" s="111">
        <v>3326</v>
      </c>
      <c r="O35" s="111">
        <v>3326</v>
      </c>
      <c r="P35" s="109">
        <f t="shared" si="19"/>
        <v>0.7866033619915309</v>
      </c>
      <c r="Q35" s="109">
        <f t="shared" si="20"/>
        <v>0.21339663800846914</v>
      </c>
      <c r="R35" s="111">
        <v>3357</v>
      </c>
      <c r="S35" s="111">
        <v>13339</v>
      </c>
      <c r="T35" s="111">
        <v>4643</v>
      </c>
      <c r="U35" s="109">
        <f aca="true" t="shared" si="22" ref="U35:U49">J35/(J35+R35)</f>
        <v>0.7774905547822629</v>
      </c>
      <c r="V35" s="109">
        <f aca="true" t="shared" si="23" ref="V35:V49">R35/(J35+R35)</f>
        <v>0.22250944521773713</v>
      </c>
      <c r="W35" s="111">
        <v>17982</v>
      </c>
      <c r="X35" s="132"/>
      <c r="Y35" s="90"/>
      <c r="Z35" s="90"/>
      <c r="AA35" s="90"/>
      <c r="AB35" s="351"/>
    </row>
    <row r="36" spans="1:28" ht="12.75">
      <c r="A36" s="5" t="s">
        <v>319</v>
      </c>
      <c r="H36" s="141">
        <f t="shared" si="18"/>
        <v>2005</v>
      </c>
      <c r="I36" s="111">
        <v>1685</v>
      </c>
      <c r="J36" s="111">
        <v>2662</v>
      </c>
      <c r="K36" s="111">
        <f t="shared" si="21"/>
        <v>2005</v>
      </c>
      <c r="L36" s="111">
        <v>1685</v>
      </c>
      <c r="M36" s="111">
        <v>320</v>
      </c>
      <c r="O36" s="111">
        <v>320</v>
      </c>
      <c r="P36" s="109">
        <f t="shared" si="19"/>
        <v>0.8403990024937655</v>
      </c>
      <c r="Q36" s="109">
        <f t="shared" si="20"/>
        <v>0.1596009975062344</v>
      </c>
      <c r="R36" s="111">
        <v>415</v>
      </c>
      <c r="S36" s="111">
        <v>1883</v>
      </c>
      <c r="T36" s="111">
        <v>555</v>
      </c>
      <c r="U36" s="109">
        <f t="shared" si="22"/>
        <v>0.8651283717907052</v>
      </c>
      <c r="V36" s="109">
        <f t="shared" si="23"/>
        <v>0.13487162820929477</v>
      </c>
      <c r="W36" s="111">
        <v>2438</v>
      </c>
      <c r="X36" s="132"/>
      <c r="Y36" s="90"/>
      <c r="Z36" s="90"/>
      <c r="AA36" s="90"/>
      <c r="AB36" s="351"/>
    </row>
    <row r="37" spans="1:28" ht="12.75">
      <c r="A37" s="5" t="s">
        <v>320</v>
      </c>
      <c r="H37" s="141">
        <f t="shared" si="18"/>
        <v>2461</v>
      </c>
      <c r="I37" s="111">
        <v>1280</v>
      </c>
      <c r="J37" s="111">
        <v>1008</v>
      </c>
      <c r="K37" s="111">
        <f t="shared" si="21"/>
        <v>2461</v>
      </c>
      <c r="L37" s="111">
        <v>1280</v>
      </c>
      <c r="M37" s="111">
        <v>1181</v>
      </c>
      <c r="O37" s="111">
        <v>1181</v>
      </c>
      <c r="P37" s="109">
        <f t="shared" si="19"/>
        <v>0.5201137748882568</v>
      </c>
      <c r="Q37" s="109">
        <f t="shared" si="20"/>
        <v>0.47988622511174317</v>
      </c>
      <c r="R37" s="111">
        <v>1104</v>
      </c>
      <c r="S37" s="111">
        <v>1446</v>
      </c>
      <c r="T37" s="111">
        <v>1524</v>
      </c>
      <c r="U37" s="109">
        <f t="shared" si="22"/>
        <v>0.4772727272727273</v>
      </c>
      <c r="V37" s="109">
        <f t="shared" si="23"/>
        <v>0.5227272727272727</v>
      </c>
      <c r="W37" s="111">
        <v>2970</v>
      </c>
      <c r="X37" s="132"/>
      <c r="Y37" s="90"/>
      <c r="Z37" s="90"/>
      <c r="AA37" s="90"/>
      <c r="AB37" s="351"/>
    </row>
    <row r="38" spans="1:28" ht="12.75">
      <c r="A38" s="5" t="s">
        <v>321</v>
      </c>
      <c r="H38" s="141">
        <f t="shared" si="18"/>
        <v>403</v>
      </c>
      <c r="I38" s="111">
        <v>381</v>
      </c>
      <c r="J38" s="111">
        <v>449</v>
      </c>
      <c r="K38" s="111">
        <f t="shared" si="21"/>
        <v>403</v>
      </c>
      <c r="L38" s="111">
        <v>381</v>
      </c>
      <c r="M38" s="111">
        <v>22</v>
      </c>
      <c r="O38" s="111">
        <v>22</v>
      </c>
      <c r="P38" s="109">
        <f t="shared" si="19"/>
        <v>0.9454094292803971</v>
      </c>
      <c r="Q38" s="109">
        <f t="shared" si="20"/>
        <v>0.05459057071960298</v>
      </c>
      <c r="R38" s="111">
        <v>31</v>
      </c>
      <c r="S38" s="111">
        <v>426</v>
      </c>
      <c r="T38" s="111">
        <v>29</v>
      </c>
      <c r="U38" s="109">
        <f t="shared" si="22"/>
        <v>0.9354166666666667</v>
      </c>
      <c r="V38" s="109">
        <f t="shared" si="23"/>
        <v>0.06458333333333334</v>
      </c>
      <c r="W38" s="111">
        <v>455</v>
      </c>
      <c r="X38" s="132"/>
      <c r="Y38" s="90"/>
      <c r="Z38" s="90"/>
      <c r="AA38" s="90"/>
      <c r="AB38" s="351"/>
    </row>
    <row r="39" spans="1:28" ht="12.75">
      <c r="A39" s="5" t="s">
        <v>322</v>
      </c>
      <c r="H39" s="141">
        <f t="shared" si="18"/>
        <v>3600</v>
      </c>
      <c r="I39" s="91">
        <v>3494</v>
      </c>
      <c r="J39" s="91">
        <v>3109</v>
      </c>
      <c r="K39" s="111">
        <f t="shared" si="21"/>
        <v>3600</v>
      </c>
      <c r="L39" s="91">
        <v>3494</v>
      </c>
      <c r="M39" s="91">
        <v>106</v>
      </c>
      <c r="O39" s="91">
        <v>106</v>
      </c>
      <c r="P39" s="109">
        <f t="shared" si="19"/>
        <v>0.9705555555555555</v>
      </c>
      <c r="Q39" s="109">
        <f t="shared" si="20"/>
        <v>0.029444444444444443</v>
      </c>
      <c r="R39" s="111">
        <v>121</v>
      </c>
      <c r="S39" s="111">
        <v>3137</v>
      </c>
      <c r="T39" s="111">
        <v>138</v>
      </c>
      <c r="U39" s="109">
        <f t="shared" si="22"/>
        <v>0.9625386996904025</v>
      </c>
      <c r="V39" s="109">
        <f t="shared" si="23"/>
        <v>0.037461300309597524</v>
      </c>
      <c r="W39" s="111">
        <v>3275</v>
      </c>
      <c r="X39" s="132"/>
      <c r="Y39" s="90"/>
      <c r="Z39" s="90"/>
      <c r="AA39" s="90"/>
      <c r="AB39" s="351"/>
    </row>
    <row r="40" spans="1:28" ht="12.75">
      <c r="A40" s="5" t="s">
        <v>323</v>
      </c>
      <c r="H40" s="141">
        <f t="shared" si="18"/>
        <v>11133</v>
      </c>
      <c r="I40" s="111">
        <v>9390</v>
      </c>
      <c r="J40" s="111">
        <v>9800</v>
      </c>
      <c r="K40" s="111">
        <f t="shared" si="21"/>
        <v>11133</v>
      </c>
      <c r="L40" s="111">
        <v>9390</v>
      </c>
      <c r="M40" s="111">
        <v>1743</v>
      </c>
      <c r="O40" s="111">
        <v>1743</v>
      </c>
      <c r="P40" s="109">
        <f t="shared" si="19"/>
        <v>0.8434384263001886</v>
      </c>
      <c r="Q40" s="109">
        <f t="shared" si="20"/>
        <v>0.15656157369981138</v>
      </c>
      <c r="R40" s="111">
        <v>1589</v>
      </c>
      <c r="S40" s="111">
        <v>9803</v>
      </c>
      <c r="T40" s="111">
        <v>1481</v>
      </c>
      <c r="U40" s="109">
        <f t="shared" si="22"/>
        <v>0.860479409956976</v>
      </c>
      <c r="V40" s="109">
        <f t="shared" si="23"/>
        <v>0.13952059004302397</v>
      </c>
      <c r="W40" s="111">
        <v>11284</v>
      </c>
      <c r="X40" s="132"/>
      <c r="Y40" s="90"/>
      <c r="Z40" s="90"/>
      <c r="AA40" s="90"/>
      <c r="AB40" s="351"/>
    </row>
    <row r="41" spans="1:28" ht="12.75">
      <c r="A41" s="5" t="s">
        <v>206</v>
      </c>
      <c r="H41" s="141">
        <f t="shared" si="18"/>
        <v>2535</v>
      </c>
      <c r="I41" s="111">
        <v>1746</v>
      </c>
      <c r="J41" s="111">
        <v>2075</v>
      </c>
      <c r="K41" s="111">
        <f t="shared" si="21"/>
        <v>2535</v>
      </c>
      <c r="L41" s="111">
        <v>1746</v>
      </c>
      <c r="M41" s="111">
        <v>789</v>
      </c>
      <c r="O41" s="111">
        <v>789</v>
      </c>
      <c r="P41" s="109">
        <f t="shared" si="19"/>
        <v>0.6887573964497041</v>
      </c>
      <c r="Q41" s="109">
        <f t="shared" si="20"/>
        <v>0.31124260355029587</v>
      </c>
      <c r="R41" s="111">
        <v>738</v>
      </c>
      <c r="S41" s="111">
        <v>2059</v>
      </c>
      <c r="T41" s="111">
        <v>708</v>
      </c>
      <c r="U41" s="109">
        <f t="shared" si="22"/>
        <v>0.7376466405972272</v>
      </c>
      <c r="V41" s="109">
        <f t="shared" si="23"/>
        <v>0.2623533594027728</v>
      </c>
      <c r="W41" s="111">
        <v>2767</v>
      </c>
      <c r="X41" s="132"/>
      <c r="Y41" s="90"/>
      <c r="Z41" s="90"/>
      <c r="AA41" s="90"/>
      <c r="AB41" s="351"/>
    </row>
    <row r="42" spans="1:28" ht="15.75" customHeight="1">
      <c r="A42" s="5" t="s">
        <v>324</v>
      </c>
      <c r="H42" s="141">
        <f t="shared" si="18"/>
        <v>13212</v>
      </c>
      <c r="I42" s="111">
        <v>7144</v>
      </c>
      <c r="J42" s="111">
        <v>6854</v>
      </c>
      <c r="K42" s="111">
        <f t="shared" si="21"/>
        <v>13212</v>
      </c>
      <c r="L42" s="111">
        <v>7144</v>
      </c>
      <c r="M42" s="111">
        <v>6068</v>
      </c>
      <c r="O42" s="111">
        <v>6068</v>
      </c>
      <c r="P42" s="109">
        <f t="shared" si="19"/>
        <v>0.5407205570693309</v>
      </c>
      <c r="Q42" s="109">
        <f t="shared" si="20"/>
        <v>0.4592794429306691</v>
      </c>
      <c r="R42" s="111">
        <v>6249</v>
      </c>
      <c r="S42" s="111">
        <v>7345</v>
      </c>
      <c r="T42" s="111">
        <v>7544</v>
      </c>
      <c r="U42" s="109">
        <f t="shared" si="22"/>
        <v>0.5230863161108144</v>
      </c>
      <c r="V42" s="109">
        <f t="shared" si="23"/>
        <v>0.4769136838891857</v>
      </c>
      <c r="W42" s="111">
        <v>14889</v>
      </c>
      <c r="X42" s="132"/>
      <c r="Y42" s="90"/>
      <c r="Z42" s="90"/>
      <c r="AA42" s="90"/>
      <c r="AB42" s="351"/>
    </row>
    <row r="43" spans="1:28" ht="12.75">
      <c r="A43" s="5" t="s">
        <v>161</v>
      </c>
      <c r="H43" s="141">
        <f t="shared" si="18"/>
        <v>29765</v>
      </c>
      <c r="I43" s="111">
        <v>22998</v>
      </c>
      <c r="J43" s="111">
        <v>26142</v>
      </c>
      <c r="K43" s="111">
        <f t="shared" si="21"/>
        <v>29765</v>
      </c>
      <c r="L43" s="111">
        <v>22998</v>
      </c>
      <c r="M43" s="111">
        <v>6767</v>
      </c>
      <c r="O43" s="111">
        <v>6767</v>
      </c>
      <c r="P43" s="109">
        <f t="shared" si="19"/>
        <v>0.7726524441458088</v>
      </c>
      <c r="Q43" s="109">
        <f t="shared" si="20"/>
        <v>0.22734755585419117</v>
      </c>
      <c r="R43" s="111">
        <v>8322</v>
      </c>
      <c r="S43" s="111">
        <v>26400</v>
      </c>
      <c r="T43" s="111">
        <v>8725</v>
      </c>
      <c r="U43" s="109">
        <f t="shared" si="22"/>
        <v>0.7585306406685237</v>
      </c>
      <c r="V43" s="109">
        <f t="shared" si="23"/>
        <v>0.2414693593314763</v>
      </c>
      <c r="W43" s="111">
        <v>35125</v>
      </c>
      <c r="X43" s="132"/>
      <c r="Y43" s="90"/>
      <c r="Z43" s="90"/>
      <c r="AA43" s="90"/>
      <c r="AB43" s="351"/>
    </row>
    <row r="44" spans="1:28" ht="12.75">
      <c r="A44" s="5" t="s">
        <v>207</v>
      </c>
      <c r="H44" s="141">
        <f t="shared" si="18"/>
        <v>3504</v>
      </c>
      <c r="I44" s="111">
        <v>2166</v>
      </c>
      <c r="J44" s="111">
        <v>2275</v>
      </c>
      <c r="K44" s="111">
        <f t="shared" si="21"/>
        <v>3504</v>
      </c>
      <c r="L44" s="111">
        <v>2166</v>
      </c>
      <c r="M44" s="111">
        <v>1338</v>
      </c>
      <c r="O44" s="111">
        <v>1338</v>
      </c>
      <c r="P44" s="109">
        <f t="shared" si="19"/>
        <v>0.6181506849315068</v>
      </c>
      <c r="Q44" s="109">
        <f t="shared" si="20"/>
        <v>0.3818493150684932</v>
      </c>
      <c r="R44" s="111">
        <v>1251</v>
      </c>
      <c r="S44" s="111">
        <v>2342</v>
      </c>
      <c r="T44" s="111">
        <v>1415</v>
      </c>
      <c r="U44" s="109">
        <f t="shared" si="22"/>
        <v>0.6452070334656835</v>
      </c>
      <c r="V44" s="109">
        <f t="shared" si="23"/>
        <v>0.3547929665343165</v>
      </c>
      <c r="W44" s="111">
        <v>3757</v>
      </c>
      <c r="X44" s="132"/>
      <c r="Y44" s="90"/>
      <c r="Z44" s="90"/>
      <c r="AA44" s="90"/>
      <c r="AB44" s="351"/>
    </row>
    <row r="45" spans="1:28" ht="12.75">
      <c r="A45" s="5" t="s">
        <v>326</v>
      </c>
      <c r="H45" s="141">
        <f t="shared" si="18"/>
        <v>1267</v>
      </c>
      <c r="I45" s="111">
        <v>583</v>
      </c>
      <c r="J45" s="111">
        <v>539</v>
      </c>
      <c r="K45" s="111">
        <f t="shared" si="21"/>
        <v>1267</v>
      </c>
      <c r="L45" s="111">
        <v>583</v>
      </c>
      <c r="M45" s="111">
        <v>684</v>
      </c>
      <c r="O45" s="111">
        <v>684</v>
      </c>
      <c r="P45" s="109">
        <f t="shared" si="19"/>
        <v>0.4601420678768745</v>
      </c>
      <c r="Q45" s="109">
        <f t="shared" si="20"/>
        <v>0.5398579321231255</v>
      </c>
      <c r="R45" s="111">
        <v>715</v>
      </c>
      <c r="S45" s="111">
        <v>586</v>
      </c>
      <c r="T45" s="111">
        <v>884</v>
      </c>
      <c r="U45" s="109">
        <f t="shared" si="22"/>
        <v>0.4298245614035088</v>
      </c>
      <c r="V45" s="109">
        <f t="shared" si="23"/>
        <v>0.5701754385964912</v>
      </c>
      <c r="W45" s="111">
        <v>1470</v>
      </c>
      <c r="X45" s="132"/>
      <c r="Y45" s="90"/>
      <c r="Z45" s="90"/>
      <c r="AA45" s="90"/>
      <c r="AB45" s="351"/>
    </row>
    <row r="46" spans="1:28" ht="12.75">
      <c r="A46" s="5" t="s">
        <v>327</v>
      </c>
      <c r="H46" s="141">
        <f t="shared" si="18"/>
        <v>9938</v>
      </c>
      <c r="I46" s="111">
        <v>5989</v>
      </c>
      <c r="J46" s="111">
        <v>5590</v>
      </c>
      <c r="K46" s="111">
        <f t="shared" si="21"/>
        <v>9938</v>
      </c>
      <c r="L46" s="111">
        <v>5989</v>
      </c>
      <c r="M46" s="111">
        <v>3949</v>
      </c>
      <c r="O46" s="111">
        <v>3949</v>
      </c>
      <c r="P46" s="109">
        <f t="shared" si="19"/>
        <v>0.6026363453411149</v>
      </c>
      <c r="Q46" s="109">
        <f t="shared" si="20"/>
        <v>0.39736365465888507</v>
      </c>
      <c r="R46" s="111">
        <v>4699</v>
      </c>
      <c r="S46" s="111">
        <v>6657</v>
      </c>
      <c r="T46" s="111">
        <v>4478</v>
      </c>
      <c r="U46" s="109">
        <f t="shared" si="22"/>
        <v>0.5432986684809019</v>
      </c>
      <c r="V46" s="109">
        <f t="shared" si="23"/>
        <v>0.4567013315190981</v>
      </c>
      <c r="W46" s="111">
        <v>11135</v>
      </c>
      <c r="X46" s="132"/>
      <c r="Y46" s="90"/>
      <c r="Z46" s="90"/>
      <c r="AA46" s="90"/>
      <c r="AB46" s="351"/>
    </row>
    <row r="47" spans="1:28" ht="12.75">
      <c r="A47" s="5" t="s">
        <v>328</v>
      </c>
      <c r="H47" s="141">
        <f t="shared" si="18"/>
        <v>4152</v>
      </c>
      <c r="I47" s="111">
        <v>1252</v>
      </c>
      <c r="J47" s="111">
        <v>1565</v>
      </c>
      <c r="K47" s="111">
        <f t="shared" si="21"/>
        <v>4152</v>
      </c>
      <c r="L47" s="111">
        <v>1252</v>
      </c>
      <c r="M47" s="111">
        <v>2900</v>
      </c>
      <c r="O47" s="111">
        <v>2900</v>
      </c>
      <c r="P47" s="109">
        <f t="shared" si="19"/>
        <v>0.3015414258188825</v>
      </c>
      <c r="Q47" s="109">
        <f t="shared" si="20"/>
        <v>0.6984585741811176</v>
      </c>
      <c r="R47" s="111">
        <v>2880</v>
      </c>
      <c r="S47" s="111">
        <v>1885</v>
      </c>
      <c r="T47" s="111">
        <v>3172</v>
      </c>
      <c r="U47" s="109">
        <f t="shared" si="22"/>
        <v>0.35208098987626546</v>
      </c>
      <c r="V47" s="109">
        <f t="shared" si="23"/>
        <v>0.6479190101237345</v>
      </c>
      <c r="W47" s="111">
        <v>5057</v>
      </c>
      <c r="X47" s="132"/>
      <c r="Y47" s="90"/>
      <c r="Z47" s="90"/>
      <c r="AA47" s="90"/>
      <c r="AB47" s="351"/>
    </row>
    <row r="48" spans="1:28" ht="12.75">
      <c r="A48" s="5" t="s">
        <v>208</v>
      </c>
      <c r="H48" s="141">
        <f t="shared" si="18"/>
        <v>5850</v>
      </c>
      <c r="I48" s="111">
        <v>1572</v>
      </c>
      <c r="J48" s="111">
        <v>1867</v>
      </c>
      <c r="K48" s="111">
        <f t="shared" si="21"/>
        <v>5850</v>
      </c>
      <c r="L48" s="111">
        <v>1572</v>
      </c>
      <c r="M48" s="111">
        <v>4278</v>
      </c>
      <c r="O48" s="111">
        <v>4278</v>
      </c>
      <c r="P48" s="109">
        <f t="shared" si="19"/>
        <v>0.26871794871794874</v>
      </c>
      <c r="Q48" s="109">
        <f t="shared" si="20"/>
        <v>0.7312820512820513</v>
      </c>
      <c r="R48" s="111">
        <v>4086</v>
      </c>
      <c r="S48" s="111">
        <v>2059</v>
      </c>
      <c r="T48" s="111">
        <v>4483</v>
      </c>
      <c r="U48" s="109">
        <f t="shared" si="22"/>
        <v>0.3136233831681505</v>
      </c>
      <c r="V48" s="109">
        <f t="shared" si="23"/>
        <v>0.6863766168318495</v>
      </c>
      <c r="W48" s="111">
        <v>6542</v>
      </c>
      <c r="X48" s="132"/>
      <c r="Y48" s="90"/>
      <c r="Z48" s="90"/>
      <c r="AA48" s="90"/>
      <c r="AB48" s="351"/>
    </row>
    <row r="49" spans="1:28" ht="12.75">
      <c r="A49" s="5" t="s">
        <v>329</v>
      </c>
      <c r="H49" s="141">
        <f t="shared" si="18"/>
        <v>1774</v>
      </c>
      <c r="I49" s="111">
        <v>732</v>
      </c>
      <c r="J49" s="111">
        <v>819</v>
      </c>
      <c r="K49" s="111">
        <f t="shared" si="21"/>
        <v>1774</v>
      </c>
      <c r="L49" s="111">
        <v>732</v>
      </c>
      <c r="M49" s="111">
        <v>1042</v>
      </c>
      <c r="O49" s="111">
        <v>1042</v>
      </c>
      <c r="P49" s="109">
        <f t="shared" si="19"/>
        <v>0.41262683201803835</v>
      </c>
      <c r="Q49" s="109">
        <f t="shared" si="20"/>
        <v>0.5873731679819617</v>
      </c>
      <c r="R49" s="111">
        <v>1261</v>
      </c>
      <c r="S49" s="111">
        <v>1007</v>
      </c>
      <c r="T49" s="111">
        <v>1534</v>
      </c>
      <c r="U49" s="109">
        <f t="shared" si="22"/>
        <v>0.39375</v>
      </c>
      <c r="V49" s="109">
        <f t="shared" si="23"/>
        <v>0.60625</v>
      </c>
      <c r="W49" s="111">
        <v>2541</v>
      </c>
      <c r="X49" s="132"/>
      <c r="Y49" s="90"/>
      <c r="Z49" s="90"/>
      <c r="AA49" s="90"/>
      <c r="AB49" s="351"/>
    </row>
    <row r="50" spans="1:28" ht="12.75">
      <c r="A50" s="17"/>
      <c r="H50" s="141">
        <f t="shared" si="18"/>
        <v>0</v>
      </c>
      <c r="I50" s="91"/>
      <c r="J50" s="166"/>
      <c r="K50" s="166"/>
      <c r="L50" s="166"/>
      <c r="M50" s="166"/>
      <c r="O50" s="166"/>
      <c r="P50" s="296"/>
      <c r="Q50" s="296"/>
      <c r="R50" s="166"/>
      <c r="X50" s="132"/>
      <c r="Y50" s="90"/>
      <c r="Z50" s="90"/>
      <c r="AA50" s="90"/>
      <c r="AB50" s="351"/>
    </row>
    <row r="51" spans="1:28" ht="12.75">
      <c r="A51" s="79" t="s">
        <v>330</v>
      </c>
      <c r="H51" s="141" t="e">
        <f>I51+#REF!</f>
        <v>#REF!</v>
      </c>
      <c r="I51" s="111">
        <f>SUM(I34:I50)</f>
        <v>79151</v>
      </c>
      <c r="J51" s="111">
        <f>SUM(J34:J50)</f>
        <v>83445</v>
      </c>
      <c r="K51" s="111" t="e">
        <f>SUM(#REF!)</f>
        <v>#REF!</v>
      </c>
      <c r="L51" s="111" t="e">
        <f>SUM(#REF!)</f>
        <v>#REF!</v>
      </c>
      <c r="M51" s="111" t="e">
        <f>SUM(#REF!)</f>
        <v>#REF!</v>
      </c>
      <c r="N51" s="91"/>
      <c r="O51" s="111" t="e">
        <f>SUM(#REF!)</f>
        <v>#REF!</v>
      </c>
      <c r="P51" s="131" t="e">
        <f>SUM(#REF!)</f>
        <v>#REF!</v>
      </c>
      <c r="Q51" s="111" t="e">
        <f>SUM(#REF!)</f>
        <v>#REF!</v>
      </c>
      <c r="R51" s="111">
        <f>SUM(R34:R50)</f>
        <v>41178</v>
      </c>
      <c r="S51" s="111">
        <f>SUM(S34:S49)</f>
        <v>87450</v>
      </c>
      <c r="T51" s="111">
        <f>SUM(T34:T49)</f>
        <v>45476</v>
      </c>
      <c r="U51" s="109">
        <f>SUM(U34:U49)</f>
        <v>10.190249674972245</v>
      </c>
      <c r="V51" s="109">
        <f>SUM(V34:V49)</f>
        <v>5.809750325027758</v>
      </c>
      <c r="W51" s="338">
        <f>SUM(W34:W49)</f>
        <v>132926</v>
      </c>
      <c r="X51" s="132"/>
      <c r="Y51" s="90"/>
      <c r="Z51" s="90"/>
      <c r="AA51" s="90"/>
      <c r="AB51" s="351"/>
    </row>
    <row r="52" spans="21:24" ht="12.75">
      <c r="U52" s="141"/>
      <c r="V52" s="141"/>
      <c r="W52" s="141"/>
      <c r="X52" s="141"/>
    </row>
    <row r="53" ht="12.75">
      <c r="A53" t="s">
        <v>214</v>
      </c>
    </row>
  </sheetData>
  <sheetProtection/>
  <printOptions/>
  <pageMargins left="0.5511811023622047" right="0.5511811023622047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zoomScale="150" zoomScaleNormal="150" zoomScalePageLayoutView="0" workbookViewId="0" topLeftCell="A31">
      <selection activeCell="U36" sqref="U36"/>
    </sheetView>
  </sheetViews>
  <sheetFormatPr defaultColWidth="11.421875" defaultRowHeight="12.75"/>
  <cols>
    <col min="1" max="1" width="15.140625" style="0" customWidth="1"/>
    <col min="2" max="3" width="11.421875" style="0" hidden="1" customWidth="1"/>
    <col min="4" max="4" width="11.00390625" style="0" hidden="1" customWidth="1"/>
    <col min="5" max="5" width="0.13671875" style="0" hidden="1" customWidth="1"/>
    <col min="6" max="6" width="15.00390625" style="0" hidden="1" customWidth="1"/>
    <col min="7" max="7" width="1.1484375" style="0" hidden="1" customWidth="1"/>
    <col min="9" max="9" width="11.421875" style="0" hidden="1" customWidth="1"/>
    <col min="10" max="10" width="11.28125" style="0" hidden="1" customWidth="1"/>
    <col min="11" max="14" width="11.421875" style="0" hidden="1" customWidth="1"/>
    <col min="16" max="16" width="11.28125" style="0" customWidth="1"/>
    <col min="17" max="17" width="9.00390625" style="0" hidden="1" customWidth="1"/>
    <col min="18" max="18" width="10.140625" style="0" hidden="1" customWidth="1"/>
    <col min="19" max="20" width="9.00390625" style="0" hidden="1" customWidth="1"/>
    <col min="21" max="21" width="9.00390625" style="0" customWidth="1"/>
    <col min="23" max="23" width="11.421875" style="0" hidden="1" customWidth="1"/>
    <col min="24" max="24" width="11.8515625" style="0" hidden="1" customWidth="1"/>
  </cols>
  <sheetData>
    <row r="1" ht="18">
      <c r="A1" s="21" t="s">
        <v>398</v>
      </c>
    </row>
    <row r="3" spans="1:25" ht="48" customHeight="1">
      <c r="A3" s="156" t="s">
        <v>190</v>
      </c>
      <c r="B3" s="108" t="s">
        <v>243</v>
      </c>
      <c r="C3" s="108" t="s">
        <v>244</v>
      </c>
      <c r="D3" s="108" t="s">
        <v>245</v>
      </c>
      <c r="E3" s="108" t="s">
        <v>211</v>
      </c>
      <c r="F3" s="108" t="s">
        <v>152</v>
      </c>
      <c r="G3" s="108" t="s">
        <v>153</v>
      </c>
      <c r="H3" s="108" t="s">
        <v>368</v>
      </c>
      <c r="I3" s="108" t="s">
        <v>154</v>
      </c>
      <c r="J3" s="108" t="s">
        <v>87</v>
      </c>
      <c r="K3" s="108" t="s">
        <v>212</v>
      </c>
      <c r="L3" s="108" t="s">
        <v>155</v>
      </c>
      <c r="M3" s="108" t="s">
        <v>156</v>
      </c>
      <c r="N3" s="108" t="s">
        <v>70</v>
      </c>
      <c r="O3" s="108" t="s">
        <v>464</v>
      </c>
      <c r="P3" s="108" t="s">
        <v>369</v>
      </c>
      <c r="Q3" s="108" t="s">
        <v>384</v>
      </c>
      <c r="R3" s="146" t="s">
        <v>88</v>
      </c>
      <c r="S3" s="108" t="s">
        <v>413</v>
      </c>
      <c r="T3" s="108" t="s">
        <v>71</v>
      </c>
      <c r="U3" s="108" t="s">
        <v>465</v>
      </c>
      <c r="V3" s="108" t="s">
        <v>263</v>
      </c>
      <c r="W3" s="146" t="s">
        <v>89</v>
      </c>
      <c r="X3" s="146" t="s">
        <v>72</v>
      </c>
      <c r="Y3" s="146" t="s">
        <v>466</v>
      </c>
    </row>
    <row r="4" spans="1:25" ht="12.75">
      <c r="A4" s="157" t="s">
        <v>317</v>
      </c>
      <c r="B4" s="24">
        <v>17909</v>
      </c>
      <c r="C4" s="111">
        <v>18060</v>
      </c>
      <c r="D4" s="111">
        <v>18373</v>
      </c>
      <c r="E4" s="111">
        <v>20266</v>
      </c>
      <c r="F4" s="111">
        <v>971</v>
      </c>
      <c r="G4" s="111">
        <v>980</v>
      </c>
      <c r="H4" s="111">
        <v>21420</v>
      </c>
      <c r="I4" s="111">
        <v>1144</v>
      </c>
      <c r="J4" s="111">
        <v>21084</v>
      </c>
      <c r="K4" s="111">
        <v>1197</v>
      </c>
      <c r="L4" s="158">
        <f aca="true" t="shared" si="0" ref="L4:M8">F4/B4*100</f>
        <v>5.421854933273773</v>
      </c>
      <c r="M4" s="158">
        <f t="shared" si="0"/>
        <v>5.426356589147287</v>
      </c>
      <c r="N4" s="111">
        <v>20839</v>
      </c>
      <c r="O4" s="111">
        <v>20797</v>
      </c>
      <c r="P4" s="111">
        <v>1342</v>
      </c>
      <c r="Q4" s="158">
        <f>I4/D4*100</f>
        <v>6.226528057475644</v>
      </c>
      <c r="R4" s="111">
        <v>1603</v>
      </c>
      <c r="S4" s="158">
        <f>K4/E4*100</f>
        <v>5.906444290930623</v>
      </c>
      <c r="T4" s="111">
        <v>1290</v>
      </c>
      <c r="U4" s="111">
        <v>1277</v>
      </c>
      <c r="V4" s="158">
        <f>P4/H4*100</f>
        <v>6.265172735760971</v>
      </c>
      <c r="W4" s="158">
        <f aca="true" t="shared" si="1" ref="W4:W19">R4/J4*100</f>
        <v>7.602921646746348</v>
      </c>
      <c r="X4" s="158">
        <f>T4/N4*100</f>
        <v>6.1903162339843565</v>
      </c>
      <c r="Y4" s="158">
        <f>U4/O4*100</f>
        <v>6.140308698369957</v>
      </c>
    </row>
    <row r="5" spans="1:25" ht="12.75">
      <c r="A5" s="157" t="s">
        <v>318</v>
      </c>
      <c r="B5" s="24">
        <v>39586</v>
      </c>
      <c r="C5" s="111">
        <v>37917</v>
      </c>
      <c r="D5" s="111">
        <v>37756</v>
      </c>
      <c r="E5" s="111">
        <v>41747</v>
      </c>
      <c r="F5" s="111">
        <v>954</v>
      </c>
      <c r="G5" s="111">
        <v>897</v>
      </c>
      <c r="H5" s="111">
        <v>42399</v>
      </c>
      <c r="I5" s="111">
        <v>1065</v>
      </c>
      <c r="J5" s="111">
        <v>43039</v>
      </c>
      <c r="K5" s="111">
        <v>1236</v>
      </c>
      <c r="L5" s="158">
        <f t="shared" si="0"/>
        <v>2.4099429091092808</v>
      </c>
      <c r="M5" s="158">
        <f t="shared" si="0"/>
        <v>2.365693488408893</v>
      </c>
      <c r="N5" s="111">
        <v>40265</v>
      </c>
      <c r="O5" s="111">
        <v>40507</v>
      </c>
      <c r="P5" s="111">
        <v>1421</v>
      </c>
      <c r="Q5" s="158">
        <f>I5/D5*100</f>
        <v>2.8207437228519967</v>
      </c>
      <c r="R5" s="111">
        <v>1465</v>
      </c>
      <c r="S5" s="158">
        <f>K5/E5*100</f>
        <v>2.960691786236137</v>
      </c>
      <c r="T5" s="111">
        <v>1129</v>
      </c>
      <c r="U5" s="111">
        <v>1001</v>
      </c>
      <c r="V5" s="158">
        <f aca="true" t="shared" si="2" ref="V5:V21">P5/H5*100</f>
        <v>3.3514941390127126</v>
      </c>
      <c r="W5" s="158">
        <f t="shared" si="1"/>
        <v>3.4038894955737824</v>
      </c>
      <c r="X5" s="158">
        <f aca="true" t="shared" si="3" ref="X5:Y21">T5/N5*100</f>
        <v>2.8039240034769652</v>
      </c>
      <c r="Y5" s="158">
        <f t="shared" si="3"/>
        <v>2.4711778211173376</v>
      </c>
    </row>
    <row r="6" spans="1:25" ht="12.75">
      <c r="A6" s="157" t="s">
        <v>319</v>
      </c>
      <c r="B6" s="24">
        <v>8279</v>
      </c>
      <c r="C6" s="111">
        <v>8645</v>
      </c>
      <c r="D6" s="111">
        <v>8690</v>
      </c>
      <c r="E6" s="111">
        <v>10416</v>
      </c>
      <c r="F6" s="111">
        <v>489</v>
      </c>
      <c r="G6" s="111">
        <v>549</v>
      </c>
      <c r="H6" s="111">
        <v>12663</v>
      </c>
      <c r="I6" s="111">
        <v>606</v>
      </c>
      <c r="J6" s="111">
        <v>10695</v>
      </c>
      <c r="K6" s="111">
        <v>593</v>
      </c>
      <c r="L6" s="158">
        <f t="shared" si="0"/>
        <v>5.906510448121754</v>
      </c>
      <c r="M6" s="158">
        <f t="shared" si="0"/>
        <v>6.350491613649509</v>
      </c>
      <c r="N6" s="111">
        <v>10293</v>
      </c>
      <c r="O6" s="111">
        <v>9301</v>
      </c>
      <c r="P6" s="111">
        <v>590</v>
      </c>
      <c r="Q6" s="158">
        <f>I6/D6*100</f>
        <v>6.973532796317607</v>
      </c>
      <c r="R6" s="111">
        <v>753</v>
      </c>
      <c r="S6" s="158">
        <f>K6/E6*100</f>
        <v>5.693164362519202</v>
      </c>
      <c r="T6" s="111">
        <v>953</v>
      </c>
      <c r="U6" s="111">
        <v>799</v>
      </c>
      <c r="V6" s="158">
        <f t="shared" si="2"/>
        <v>4.659243465213614</v>
      </c>
      <c r="W6" s="158">
        <f t="shared" si="1"/>
        <v>7.040673211781207</v>
      </c>
      <c r="X6" s="158">
        <f t="shared" si="3"/>
        <v>9.25871951811911</v>
      </c>
      <c r="Y6" s="158">
        <f t="shared" si="3"/>
        <v>8.590474142565316</v>
      </c>
    </row>
    <row r="7" spans="1:25" ht="12.75">
      <c r="A7" s="157" t="s">
        <v>320</v>
      </c>
      <c r="B7" s="24">
        <v>7383</v>
      </c>
      <c r="C7" s="111">
        <v>7098</v>
      </c>
      <c r="D7" s="111">
        <v>6948</v>
      </c>
      <c r="E7" s="111">
        <v>7277</v>
      </c>
      <c r="F7" s="111">
        <v>658</v>
      </c>
      <c r="G7" s="111">
        <v>570</v>
      </c>
      <c r="H7" s="111">
        <v>7595</v>
      </c>
      <c r="I7" s="111">
        <v>648</v>
      </c>
      <c r="J7" s="111">
        <v>7508</v>
      </c>
      <c r="K7" s="111">
        <v>625</v>
      </c>
      <c r="L7" s="158">
        <f t="shared" si="0"/>
        <v>8.91236624678315</v>
      </c>
      <c r="M7" s="158">
        <f t="shared" si="0"/>
        <v>8.030431107354184</v>
      </c>
      <c r="N7" s="111">
        <v>7189</v>
      </c>
      <c r="O7" s="111">
        <v>6944</v>
      </c>
      <c r="P7" s="111">
        <v>684</v>
      </c>
      <c r="Q7" s="158">
        <f>I7/D7*100</f>
        <v>9.32642487046632</v>
      </c>
      <c r="R7" s="111">
        <v>712</v>
      </c>
      <c r="S7" s="158">
        <f>K7/E7*100</f>
        <v>8.588704136319912</v>
      </c>
      <c r="T7" s="111">
        <v>744</v>
      </c>
      <c r="U7" s="111">
        <v>706</v>
      </c>
      <c r="V7" s="158">
        <f t="shared" si="2"/>
        <v>9.005924950625412</v>
      </c>
      <c r="W7" s="158">
        <f t="shared" si="1"/>
        <v>9.4832179009057</v>
      </c>
      <c r="X7" s="158">
        <f t="shared" si="3"/>
        <v>10.349144526359716</v>
      </c>
      <c r="Y7" s="158">
        <f t="shared" si="3"/>
        <v>10.167050691244238</v>
      </c>
    </row>
    <row r="8" spans="1:25" ht="12.75">
      <c r="A8" s="157" t="s">
        <v>321</v>
      </c>
      <c r="B8" s="24">
        <v>1629</v>
      </c>
      <c r="C8" s="111">
        <v>1332</v>
      </c>
      <c r="D8" s="111">
        <v>1472</v>
      </c>
      <c r="E8" s="111">
        <v>1335</v>
      </c>
      <c r="F8" s="111">
        <v>55</v>
      </c>
      <c r="G8" s="111">
        <v>49</v>
      </c>
      <c r="H8" s="111">
        <v>1271</v>
      </c>
      <c r="I8" s="111">
        <v>33</v>
      </c>
      <c r="J8" s="111">
        <v>1210</v>
      </c>
      <c r="K8" s="111">
        <v>35</v>
      </c>
      <c r="L8" s="158">
        <f t="shared" si="0"/>
        <v>3.376304481276857</v>
      </c>
      <c r="M8" s="158">
        <f t="shared" si="0"/>
        <v>3.6786786786786783</v>
      </c>
      <c r="N8" s="111">
        <v>1414</v>
      </c>
      <c r="O8" s="111">
        <v>1548</v>
      </c>
      <c r="P8" s="111">
        <v>55</v>
      </c>
      <c r="Q8" s="158">
        <f>I8/D8*100</f>
        <v>2.2418478260869565</v>
      </c>
      <c r="R8" s="111">
        <v>44</v>
      </c>
      <c r="S8" s="158">
        <f>K8/E8*100</f>
        <v>2.6217228464419478</v>
      </c>
      <c r="T8" s="111">
        <v>17</v>
      </c>
      <c r="U8" s="111">
        <v>37</v>
      </c>
      <c r="V8" s="158">
        <f t="shared" si="2"/>
        <v>4.327301337529504</v>
      </c>
      <c r="W8" s="158">
        <f t="shared" si="1"/>
        <v>3.6363636363636362</v>
      </c>
      <c r="X8" s="158">
        <f t="shared" si="3"/>
        <v>1.2022630834512023</v>
      </c>
      <c r="Y8" s="158">
        <f t="shared" si="3"/>
        <v>2.3901808785529712</v>
      </c>
    </row>
    <row r="9" spans="1:25" ht="12.75">
      <c r="A9" s="157" t="s">
        <v>322</v>
      </c>
      <c r="B9" s="111"/>
      <c r="C9" s="111"/>
      <c r="D9" s="111"/>
      <c r="E9" s="111">
        <v>5418</v>
      </c>
      <c r="F9" s="111"/>
      <c r="G9" s="111"/>
      <c r="H9" s="111">
        <v>5725</v>
      </c>
      <c r="I9" s="111"/>
      <c r="J9" s="111">
        <v>6200</v>
      </c>
      <c r="K9" s="111">
        <v>222</v>
      </c>
      <c r="L9" s="158"/>
      <c r="M9" s="158"/>
      <c r="N9" s="111">
        <v>5716</v>
      </c>
      <c r="O9" s="111">
        <v>5449</v>
      </c>
      <c r="P9" s="111">
        <v>198</v>
      </c>
      <c r="Q9" s="158"/>
      <c r="R9" s="111">
        <v>212</v>
      </c>
      <c r="S9" s="158">
        <f aca="true" t="shared" si="4" ref="S9:S19">K9/E9*100</f>
        <v>4.097452934662237</v>
      </c>
      <c r="T9" s="111">
        <v>199</v>
      </c>
      <c r="U9" s="111">
        <v>182</v>
      </c>
      <c r="V9" s="158">
        <f t="shared" si="2"/>
        <v>3.458515283842795</v>
      </c>
      <c r="W9" s="158">
        <f t="shared" si="1"/>
        <v>3.4193548387096775</v>
      </c>
      <c r="X9" s="158">
        <f t="shared" si="3"/>
        <v>3.4814555633310005</v>
      </c>
      <c r="Y9" s="158">
        <f t="shared" si="3"/>
        <v>3.3400623967700493</v>
      </c>
    </row>
    <row r="10" spans="1:25" ht="12.75">
      <c r="A10" s="157" t="s">
        <v>323</v>
      </c>
      <c r="B10" s="24">
        <v>18969</v>
      </c>
      <c r="C10" s="111">
        <v>18456</v>
      </c>
      <c r="D10" s="111">
        <v>18743</v>
      </c>
      <c r="E10" s="111">
        <v>20282</v>
      </c>
      <c r="F10" s="111">
        <v>842</v>
      </c>
      <c r="G10" s="111">
        <v>696</v>
      </c>
      <c r="H10" s="111">
        <v>20482</v>
      </c>
      <c r="I10" s="111">
        <v>747</v>
      </c>
      <c r="J10" s="111">
        <v>20603</v>
      </c>
      <c r="K10" s="111">
        <v>831</v>
      </c>
      <c r="L10" s="158">
        <f aca="true" t="shared" si="5" ref="L10:L19">F10/B10*100</f>
        <v>4.438821234646002</v>
      </c>
      <c r="M10" s="158">
        <f aca="true" t="shared" si="6" ref="M10:M19">G10/C10*100</f>
        <v>3.7711313394018204</v>
      </c>
      <c r="N10" s="111">
        <v>20099</v>
      </c>
      <c r="O10" s="111">
        <v>18981</v>
      </c>
      <c r="P10" s="111">
        <v>865</v>
      </c>
      <c r="Q10" s="158">
        <f aca="true" t="shared" si="7" ref="Q10:Q19">I10/D10*100</f>
        <v>3.985487915488449</v>
      </c>
      <c r="R10" s="111">
        <v>912</v>
      </c>
      <c r="S10" s="158">
        <f t="shared" si="4"/>
        <v>4.097229070111428</v>
      </c>
      <c r="T10" s="111">
        <v>872</v>
      </c>
      <c r="U10" s="111">
        <v>798</v>
      </c>
      <c r="V10" s="158">
        <f t="shared" si="2"/>
        <v>4.223220388633923</v>
      </c>
      <c r="W10" s="158">
        <f t="shared" si="1"/>
        <v>4.426539824297433</v>
      </c>
      <c r="X10" s="158">
        <f t="shared" si="3"/>
        <v>4.338524304691775</v>
      </c>
      <c r="Y10" s="158">
        <f t="shared" si="3"/>
        <v>4.2042042042042045</v>
      </c>
    </row>
    <row r="11" spans="1:25" ht="12.75">
      <c r="A11" s="157" t="s">
        <v>206</v>
      </c>
      <c r="B11" s="24">
        <v>5606</v>
      </c>
      <c r="C11" s="111">
        <v>5125</v>
      </c>
      <c r="D11" s="111">
        <v>5237</v>
      </c>
      <c r="E11" s="111">
        <v>5692</v>
      </c>
      <c r="F11" s="111">
        <v>268</v>
      </c>
      <c r="G11" s="111">
        <v>217</v>
      </c>
      <c r="H11" s="111">
        <v>6041</v>
      </c>
      <c r="I11" s="111">
        <v>271</v>
      </c>
      <c r="J11" s="111">
        <v>6183</v>
      </c>
      <c r="K11" s="111">
        <v>320</v>
      </c>
      <c r="L11" s="158">
        <f t="shared" si="5"/>
        <v>4.780592222618623</v>
      </c>
      <c r="M11" s="158">
        <f t="shared" si="6"/>
        <v>4.234146341463415</v>
      </c>
      <c r="N11" s="111">
        <v>6095</v>
      </c>
      <c r="O11" s="111">
        <v>5810</v>
      </c>
      <c r="P11" s="111">
        <v>368</v>
      </c>
      <c r="Q11" s="158">
        <f t="shared" si="7"/>
        <v>5.1747183502004965</v>
      </c>
      <c r="R11" s="111">
        <v>378</v>
      </c>
      <c r="S11" s="158">
        <f t="shared" si="4"/>
        <v>5.621925509486999</v>
      </c>
      <c r="T11" s="111">
        <v>376</v>
      </c>
      <c r="U11" s="111">
        <v>374</v>
      </c>
      <c r="V11" s="158">
        <f t="shared" si="2"/>
        <v>6.091706671080947</v>
      </c>
      <c r="W11" s="158">
        <f t="shared" si="1"/>
        <v>6.11353711790393</v>
      </c>
      <c r="X11" s="158">
        <f t="shared" si="3"/>
        <v>6.168990976210008</v>
      </c>
      <c r="Y11" s="158">
        <f t="shared" si="3"/>
        <v>6.437177280550775</v>
      </c>
    </row>
    <row r="12" spans="1:25" ht="12.75">
      <c r="A12" s="157" t="s">
        <v>324</v>
      </c>
      <c r="B12" s="24">
        <v>23632</v>
      </c>
      <c r="C12" s="111">
        <v>22654</v>
      </c>
      <c r="D12" s="111">
        <v>23224</v>
      </c>
      <c r="E12" s="111">
        <v>24792</v>
      </c>
      <c r="F12" s="111">
        <v>1330</v>
      </c>
      <c r="G12" s="111">
        <v>1306</v>
      </c>
      <c r="H12" s="111">
        <v>24805</v>
      </c>
      <c r="I12" s="111">
        <v>1337</v>
      </c>
      <c r="J12" s="111">
        <v>25332</v>
      </c>
      <c r="K12" s="111">
        <v>1585</v>
      </c>
      <c r="L12" s="158">
        <f t="shared" si="5"/>
        <v>5.627962085308057</v>
      </c>
      <c r="M12" s="158">
        <f t="shared" si="6"/>
        <v>5.764986315882405</v>
      </c>
      <c r="N12" s="111">
        <v>24844</v>
      </c>
      <c r="O12" s="111">
        <v>23553</v>
      </c>
      <c r="P12" s="111">
        <v>1598</v>
      </c>
      <c r="Q12" s="158">
        <f t="shared" si="7"/>
        <v>5.756975542542198</v>
      </c>
      <c r="R12" s="111">
        <v>1539</v>
      </c>
      <c r="S12" s="158">
        <f t="shared" si="4"/>
        <v>6.3931913520490475</v>
      </c>
      <c r="T12" s="111">
        <v>1689</v>
      </c>
      <c r="U12" s="111">
        <v>1639</v>
      </c>
      <c r="V12" s="158">
        <f t="shared" si="2"/>
        <v>6.442249546462407</v>
      </c>
      <c r="W12" s="158">
        <f t="shared" si="1"/>
        <v>6.075319753671246</v>
      </c>
      <c r="X12" s="158">
        <f t="shared" si="3"/>
        <v>6.7984221542424725</v>
      </c>
      <c r="Y12" s="158">
        <f t="shared" si="3"/>
        <v>6.958773829236191</v>
      </c>
    </row>
    <row r="13" spans="1:25" ht="12.75">
      <c r="A13" s="157" t="s">
        <v>161</v>
      </c>
      <c r="B13" s="24">
        <v>50437</v>
      </c>
      <c r="C13" s="111">
        <v>52361</v>
      </c>
      <c r="D13" s="111">
        <v>52868</v>
      </c>
      <c r="E13" s="111">
        <v>55458</v>
      </c>
      <c r="F13" s="111">
        <v>3283</v>
      </c>
      <c r="G13" s="111">
        <v>3106</v>
      </c>
      <c r="H13" s="111">
        <v>53982</v>
      </c>
      <c r="I13" s="111">
        <v>3215</v>
      </c>
      <c r="J13" s="111">
        <v>54460</v>
      </c>
      <c r="K13" s="111">
        <v>3455</v>
      </c>
      <c r="L13" s="158">
        <f t="shared" si="5"/>
        <v>6.509110375319706</v>
      </c>
      <c r="M13" s="158">
        <f t="shared" si="6"/>
        <v>5.931895876702126</v>
      </c>
      <c r="N13" s="111">
        <v>53209</v>
      </c>
      <c r="O13" s="111">
        <v>49215</v>
      </c>
      <c r="P13" s="111">
        <v>3521</v>
      </c>
      <c r="Q13" s="158">
        <f t="shared" si="7"/>
        <v>6.081183324506317</v>
      </c>
      <c r="R13" s="111">
        <v>3662</v>
      </c>
      <c r="S13" s="158">
        <f t="shared" si="4"/>
        <v>6.229939774243571</v>
      </c>
      <c r="T13" s="111">
        <v>3626</v>
      </c>
      <c r="U13" s="111">
        <v>3521</v>
      </c>
      <c r="V13" s="158">
        <f t="shared" si="2"/>
        <v>6.522544551887666</v>
      </c>
      <c r="W13" s="158">
        <f t="shared" si="1"/>
        <v>6.724201248622842</v>
      </c>
      <c r="X13" s="158">
        <f t="shared" si="3"/>
        <v>6.814636621624161</v>
      </c>
      <c r="Y13" s="158">
        <f t="shared" si="3"/>
        <v>7.15432286904399</v>
      </c>
    </row>
    <row r="14" spans="1:25" ht="12.75">
      <c r="A14" s="157" t="s">
        <v>207</v>
      </c>
      <c r="B14" s="24">
        <v>12697</v>
      </c>
      <c r="C14" s="111">
        <v>13017</v>
      </c>
      <c r="D14" s="111">
        <v>12533</v>
      </c>
      <c r="E14" s="111">
        <v>13718</v>
      </c>
      <c r="F14" s="111">
        <v>442</v>
      </c>
      <c r="G14" s="111">
        <v>529</v>
      </c>
      <c r="H14" s="111">
        <v>14086</v>
      </c>
      <c r="I14" s="111">
        <v>536</v>
      </c>
      <c r="J14" s="111">
        <v>14361</v>
      </c>
      <c r="K14" s="111">
        <v>587</v>
      </c>
      <c r="L14" s="158">
        <f t="shared" si="5"/>
        <v>3.481137276522013</v>
      </c>
      <c r="M14" s="158">
        <f t="shared" si="6"/>
        <v>4.0639164169931625</v>
      </c>
      <c r="N14" s="111">
        <v>13820</v>
      </c>
      <c r="O14" s="111">
        <v>12543</v>
      </c>
      <c r="P14" s="111">
        <v>639</v>
      </c>
      <c r="Q14" s="158">
        <f t="shared" si="7"/>
        <v>4.27670948695444</v>
      </c>
      <c r="R14" s="111">
        <v>585</v>
      </c>
      <c r="S14" s="158">
        <f t="shared" si="4"/>
        <v>4.2790494241143024</v>
      </c>
      <c r="T14" s="111">
        <v>501</v>
      </c>
      <c r="U14" s="111">
        <v>415</v>
      </c>
      <c r="V14" s="158">
        <f t="shared" si="2"/>
        <v>4.536419139571205</v>
      </c>
      <c r="W14" s="158">
        <f t="shared" si="1"/>
        <v>4.073532483810319</v>
      </c>
      <c r="X14" s="158">
        <f t="shared" si="3"/>
        <v>3.6251808972503614</v>
      </c>
      <c r="Y14" s="158">
        <f t="shared" si="3"/>
        <v>3.3086183528661404</v>
      </c>
    </row>
    <row r="15" spans="1:25" ht="12.75">
      <c r="A15" s="157" t="s">
        <v>326</v>
      </c>
      <c r="B15" s="24">
        <v>3790</v>
      </c>
      <c r="C15" s="111">
        <v>4203</v>
      </c>
      <c r="D15" s="111">
        <v>3890</v>
      </c>
      <c r="E15" s="111">
        <v>4026</v>
      </c>
      <c r="F15" s="111">
        <v>111</v>
      </c>
      <c r="G15" s="111">
        <v>132</v>
      </c>
      <c r="H15" s="111">
        <v>4342</v>
      </c>
      <c r="I15" s="111">
        <v>137</v>
      </c>
      <c r="J15" s="111">
        <v>4242</v>
      </c>
      <c r="K15" s="111">
        <v>137</v>
      </c>
      <c r="L15" s="158">
        <f t="shared" si="5"/>
        <v>2.9287598944591027</v>
      </c>
      <c r="M15" s="158">
        <f t="shared" si="6"/>
        <v>3.140613847251963</v>
      </c>
      <c r="N15" s="111">
        <v>4086</v>
      </c>
      <c r="O15" s="111">
        <v>4000</v>
      </c>
      <c r="P15" s="111">
        <v>160</v>
      </c>
      <c r="Q15" s="158">
        <f t="shared" si="7"/>
        <v>3.521850899742931</v>
      </c>
      <c r="R15" s="111">
        <v>143</v>
      </c>
      <c r="S15" s="158">
        <f t="shared" si="4"/>
        <v>3.4028812717337305</v>
      </c>
      <c r="T15" s="111">
        <v>151</v>
      </c>
      <c r="U15" s="111">
        <v>129</v>
      </c>
      <c r="V15" s="158">
        <f t="shared" si="2"/>
        <v>3.6849378166743434</v>
      </c>
      <c r="W15" s="158">
        <f t="shared" si="1"/>
        <v>3.371051390853371</v>
      </c>
      <c r="X15" s="158">
        <f t="shared" si="3"/>
        <v>3.6955457660303477</v>
      </c>
      <c r="Y15" s="158">
        <f t="shared" si="3"/>
        <v>3.225</v>
      </c>
    </row>
    <row r="16" spans="1:25" ht="12.75">
      <c r="A16" s="157" t="s">
        <v>327</v>
      </c>
      <c r="B16" s="24">
        <v>11896</v>
      </c>
      <c r="C16" s="111">
        <v>11205</v>
      </c>
      <c r="D16" s="111">
        <v>11239</v>
      </c>
      <c r="E16" s="111">
        <v>11371</v>
      </c>
      <c r="F16" s="111">
        <v>1001</v>
      </c>
      <c r="G16" s="111">
        <v>930</v>
      </c>
      <c r="H16" s="111">
        <v>11848</v>
      </c>
      <c r="I16" s="111">
        <v>812</v>
      </c>
      <c r="J16" s="111">
        <v>12134</v>
      </c>
      <c r="K16" s="111">
        <v>798</v>
      </c>
      <c r="L16" s="158">
        <f t="shared" si="5"/>
        <v>8.414593140551446</v>
      </c>
      <c r="M16" s="158">
        <f t="shared" si="6"/>
        <v>8.299866131191433</v>
      </c>
      <c r="N16" s="111">
        <v>12054</v>
      </c>
      <c r="O16" s="111">
        <v>10727</v>
      </c>
      <c r="P16" s="111">
        <v>932</v>
      </c>
      <c r="Q16" s="158">
        <f t="shared" si="7"/>
        <v>7.224842067799626</v>
      </c>
      <c r="R16" s="111">
        <v>1011</v>
      </c>
      <c r="S16" s="158">
        <f t="shared" si="4"/>
        <v>7.017852431624308</v>
      </c>
      <c r="T16" s="111">
        <v>905</v>
      </c>
      <c r="U16" s="111">
        <v>805</v>
      </c>
      <c r="V16" s="158">
        <f t="shared" si="2"/>
        <v>7.8663065496286295</v>
      </c>
      <c r="W16" s="158">
        <f t="shared" si="1"/>
        <v>8.331959782429536</v>
      </c>
      <c r="X16" s="158">
        <f t="shared" si="3"/>
        <v>7.507881201260992</v>
      </c>
      <c r="Y16" s="158">
        <f t="shared" si="3"/>
        <v>7.5044280786799655</v>
      </c>
    </row>
    <row r="17" spans="1:25" ht="12.75">
      <c r="A17" s="157" t="s">
        <v>328</v>
      </c>
      <c r="B17" s="24">
        <v>6829</v>
      </c>
      <c r="C17" s="111">
        <v>7564</v>
      </c>
      <c r="D17" s="111">
        <v>7274</v>
      </c>
      <c r="E17" s="111">
        <v>7417</v>
      </c>
      <c r="F17" s="111">
        <v>253</v>
      </c>
      <c r="G17" s="111">
        <v>270</v>
      </c>
      <c r="H17" s="111">
        <v>7190</v>
      </c>
      <c r="I17" s="111">
        <v>319</v>
      </c>
      <c r="J17" s="111">
        <v>7532</v>
      </c>
      <c r="K17" s="111">
        <v>359</v>
      </c>
      <c r="L17" s="158">
        <f t="shared" si="5"/>
        <v>3.704788402401523</v>
      </c>
      <c r="M17" s="158">
        <f t="shared" si="6"/>
        <v>3.5695399259650977</v>
      </c>
      <c r="N17" s="111">
        <v>7165</v>
      </c>
      <c r="O17" s="111">
        <v>7044</v>
      </c>
      <c r="P17" s="111">
        <v>399</v>
      </c>
      <c r="Q17" s="158">
        <f t="shared" si="7"/>
        <v>4.385482540555403</v>
      </c>
      <c r="R17" s="111">
        <v>405</v>
      </c>
      <c r="S17" s="158">
        <f t="shared" si="4"/>
        <v>4.840231899689901</v>
      </c>
      <c r="T17" s="111">
        <v>448</v>
      </c>
      <c r="U17" s="111">
        <v>437</v>
      </c>
      <c r="V17" s="158">
        <f t="shared" si="2"/>
        <v>5.549374130737135</v>
      </c>
      <c r="W17" s="158">
        <f t="shared" si="1"/>
        <v>5.377057886351567</v>
      </c>
      <c r="X17" s="158">
        <f t="shared" si="3"/>
        <v>6.252616887648291</v>
      </c>
      <c r="Y17" s="158">
        <f t="shared" si="3"/>
        <v>6.203861442362294</v>
      </c>
    </row>
    <row r="18" spans="1:25" ht="12.75">
      <c r="A18" s="157" t="s">
        <v>208</v>
      </c>
      <c r="B18" s="24">
        <v>8282</v>
      </c>
      <c r="C18" s="111">
        <v>8171</v>
      </c>
      <c r="D18" s="111">
        <v>9604</v>
      </c>
      <c r="E18" s="111">
        <v>9252</v>
      </c>
      <c r="F18" s="111">
        <v>633</v>
      </c>
      <c r="G18" s="111">
        <v>763</v>
      </c>
      <c r="H18" s="111">
        <v>9496</v>
      </c>
      <c r="I18" s="111">
        <v>783</v>
      </c>
      <c r="J18" s="111">
        <v>9709</v>
      </c>
      <c r="K18" s="111">
        <v>830</v>
      </c>
      <c r="L18" s="158">
        <f t="shared" si="5"/>
        <v>7.643081381308862</v>
      </c>
      <c r="M18" s="158">
        <f t="shared" si="6"/>
        <v>9.337902337535185</v>
      </c>
      <c r="N18" s="111">
        <v>9620</v>
      </c>
      <c r="O18" s="111">
        <v>9653</v>
      </c>
      <c r="P18" s="111">
        <v>847</v>
      </c>
      <c r="Q18" s="158">
        <f t="shared" si="7"/>
        <v>8.152852977925864</v>
      </c>
      <c r="R18" s="111">
        <v>832</v>
      </c>
      <c r="S18" s="158">
        <f t="shared" si="4"/>
        <v>8.971033290099438</v>
      </c>
      <c r="T18" s="111">
        <v>803</v>
      </c>
      <c r="U18" s="111">
        <v>893</v>
      </c>
      <c r="V18" s="158">
        <f t="shared" si="2"/>
        <v>8.919545071609098</v>
      </c>
      <c r="W18" s="158">
        <f t="shared" si="1"/>
        <v>8.56936862704707</v>
      </c>
      <c r="X18" s="158">
        <f t="shared" si="3"/>
        <v>8.347193347193347</v>
      </c>
      <c r="Y18" s="158">
        <f t="shared" si="3"/>
        <v>9.251010048689528</v>
      </c>
    </row>
    <row r="19" spans="1:25" ht="12.75">
      <c r="A19" s="157" t="s">
        <v>329</v>
      </c>
      <c r="B19" s="24">
        <v>6441</v>
      </c>
      <c r="C19" s="111">
        <v>7035</v>
      </c>
      <c r="D19" s="111">
        <v>6581</v>
      </c>
      <c r="E19" s="111">
        <v>7202</v>
      </c>
      <c r="F19" s="111">
        <v>362</v>
      </c>
      <c r="G19" s="111">
        <v>377</v>
      </c>
      <c r="H19" s="111">
        <v>7184</v>
      </c>
      <c r="I19" s="111">
        <v>397</v>
      </c>
      <c r="J19" s="111">
        <v>6738</v>
      </c>
      <c r="K19" s="111">
        <v>496</v>
      </c>
      <c r="L19" s="158">
        <f t="shared" si="5"/>
        <v>5.620245303524298</v>
      </c>
      <c r="M19" s="158">
        <f t="shared" si="6"/>
        <v>5.358919687277896</v>
      </c>
      <c r="N19" s="111">
        <v>6936</v>
      </c>
      <c r="O19" s="111">
        <v>6824</v>
      </c>
      <c r="P19" s="111">
        <v>513</v>
      </c>
      <c r="Q19" s="158">
        <f t="shared" si="7"/>
        <v>6.032517854429418</v>
      </c>
      <c r="R19" s="111">
        <v>604</v>
      </c>
      <c r="S19" s="158">
        <f t="shared" si="4"/>
        <v>6.886975840044432</v>
      </c>
      <c r="T19" s="111">
        <v>504</v>
      </c>
      <c r="U19" s="111">
        <v>569</v>
      </c>
      <c r="V19" s="158">
        <f t="shared" si="2"/>
        <v>7.140868596881959</v>
      </c>
      <c r="W19" s="158">
        <f t="shared" si="1"/>
        <v>8.96408429801128</v>
      </c>
      <c r="X19" s="158">
        <f t="shared" si="3"/>
        <v>7.26643598615917</v>
      </c>
      <c r="Y19" s="158">
        <f t="shared" si="3"/>
        <v>8.338218053927315</v>
      </c>
    </row>
    <row r="20" spans="1:25" ht="12.75">
      <c r="A20" s="159"/>
      <c r="B20" s="160"/>
      <c r="C20" s="111"/>
      <c r="D20" s="111"/>
      <c r="E20" s="111"/>
      <c r="F20" s="111"/>
      <c r="G20" s="111"/>
      <c r="H20" s="111"/>
      <c r="I20" s="111"/>
      <c r="J20" s="111"/>
      <c r="K20" s="111"/>
      <c r="L20" s="158"/>
      <c r="M20" s="158"/>
      <c r="N20" s="111"/>
      <c r="O20" s="111"/>
      <c r="P20" s="158"/>
      <c r="Q20" s="158"/>
      <c r="R20" s="111"/>
      <c r="S20" s="158"/>
      <c r="T20" s="111"/>
      <c r="U20" s="111"/>
      <c r="V20" s="158"/>
      <c r="W20" s="158"/>
      <c r="X20" s="158"/>
      <c r="Y20" s="158"/>
    </row>
    <row r="21" spans="1:25" ht="12.75">
      <c r="A21" s="161" t="s">
        <v>100</v>
      </c>
      <c r="B21" s="111">
        <f aca="true" t="shared" si="8" ref="B21:I21">SUM(B4:B20)</f>
        <v>223365</v>
      </c>
      <c r="C21" s="111">
        <f t="shared" si="8"/>
        <v>222843</v>
      </c>
      <c r="D21" s="111">
        <f t="shared" si="8"/>
        <v>224432</v>
      </c>
      <c r="E21" s="111">
        <f>SUM(E4:E20)</f>
        <v>245669</v>
      </c>
      <c r="F21" s="111">
        <f t="shared" si="8"/>
        <v>11652</v>
      </c>
      <c r="G21" s="111">
        <f t="shared" si="8"/>
        <v>11371</v>
      </c>
      <c r="H21" s="111">
        <v>250529</v>
      </c>
      <c r="I21" s="111">
        <f t="shared" si="8"/>
        <v>12050</v>
      </c>
      <c r="J21" s="111">
        <f>SUM(J4:J20)</f>
        <v>251030</v>
      </c>
      <c r="K21" s="111">
        <f>SUM(K4:K20)</f>
        <v>13306</v>
      </c>
      <c r="L21" s="158">
        <f>F21/B21*100</f>
        <v>5.216573769390907</v>
      </c>
      <c r="M21" s="158">
        <f>G21/C21*100</f>
        <v>5.102695619786127</v>
      </c>
      <c r="N21" s="111">
        <f>SUM(N4:N20)</f>
        <v>243644</v>
      </c>
      <c r="O21" s="111">
        <f>SUM(O4:O20)</f>
        <v>232896</v>
      </c>
      <c r="P21" s="111">
        <v>14132</v>
      </c>
      <c r="Q21" s="158">
        <f>I21/D21*100</f>
        <v>5.369109574392244</v>
      </c>
      <c r="R21" s="111">
        <f>SUM(R4:R20)</f>
        <v>14860</v>
      </c>
      <c r="S21" s="158">
        <f>K21/E21*100</f>
        <v>5.416230782068555</v>
      </c>
      <c r="T21" s="111">
        <f>SUM(T4:T20)</f>
        <v>14207</v>
      </c>
      <c r="U21" s="111">
        <f>SUM(U4:U20)</f>
        <v>13582</v>
      </c>
      <c r="V21" s="158">
        <f t="shared" si="2"/>
        <v>5.640863931920057</v>
      </c>
      <c r="W21" s="158">
        <f>R21/J21*100</f>
        <v>5.919611201848385</v>
      </c>
      <c r="X21" s="158">
        <f t="shared" si="3"/>
        <v>5.831048579074388</v>
      </c>
      <c r="Y21" s="158">
        <f t="shared" si="3"/>
        <v>5.831787579005221</v>
      </c>
    </row>
    <row r="23" ht="12.75">
      <c r="A23" s="152" t="s">
        <v>393</v>
      </c>
    </row>
    <row r="24" ht="12.75">
      <c r="A24" t="s">
        <v>394</v>
      </c>
    </row>
    <row r="28" spans="1:16" ht="18">
      <c r="A28" s="21" t="s">
        <v>385</v>
      </c>
      <c r="P28" s="21"/>
    </row>
    <row r="30" spans="1:24" ht="42" customHeight="1">
      <c r="A30" s="112" t="s">
        <v>242</v>
      </c>
      <c r="B30" s="97"/>
      <c r="C30" s="97"/>
      <c r="D30" s="97"/>
      <c r="E30" s="112" t="s">
        <v>108</v>
      </c>
      <c r="F30" s="97"/>
      <c r="G30" s="97"/>
      <c r="H30" s="112" t="s">
        <v>108</v>
      </c>
      <c r="I30" s="97"/>
      <c r="J30" s="112" t="s">
        <v>232</v>
      </c>
      <c r="K30" s="97"/>
      <c r="L30" s="97"/>
      <c r="M30" s="97"/>
      <c r="N30" s="97"/>
      <c r="O30" s="112" t="s">
        <v>467</v>
      </c>
      <c r="P30" s="163"/>
      <c r="Q30" s="90"/>
      <c r="R30" s="90"/>
      <c r="S30" s="90"/>
      <c r="T30" s="90"/>
      <c r="U30" s="90"/>
      <c r="V30" s="90"/>
      <c r="W30" s="90"/>
      <c r="X30" s="90"/>
    </row>
    <row r="31" spans="1:24" ht="12.75">
      <c r="A31" s="91">
        <v>1992</v>
      </c>
      <c r="B31" s="91"/>
      <c r="C31" s="91"/>
      <c r="D31" s="91"/>
      <c r="E31" s="111">
        <v>5041</v>
      </c>
      <c r="F31" s="91"/>
      <c r="G31" s="91"/>
      <c r="H31" s="111">
        <v>5041</v>
      </c>
      <c r="I31" s="91"/>
      <c r="J31" s="91"/>
      <c r="K31" s="91"/>
      <c r="L31" s="91"/>
      <c r="M31" s="91"/>
      <c r="N31" s="91"/>
      <c r="O31" s="91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12.75">
      <c r="A32" s="91">
        <v>1993</v>
      </c>
      <c r="B32" s="91"/>
      <c r="C32" s="91"/>
      <c r="D32" s="91"/>
      <c r="E32" s="111">
        <v>5004</v>
      </c>
      <c r="F32" s="91"/>
      <c r="G32" s="91"/>
      <c r="H32" s="111">
        <v>5004</v>
      </c>
      <c r="I32" s="91"/>
      <c r="J32" s="109">
        <f aca="true" t="shared" si="9" ref="J32:J50">(H32-H31)/H31</f>
        <v>-0.007339813529061694</v>
      </c>
      <c r="K32" s="91"/>
      <c r="L32" s="91"/>
      <c r="M32" s="91"/>
      <c r="N32" s="91"/>
      <c r="O32" s="109">
        <f>(H32-H31)/H31</f>
        <v>-0.007339813529061694</v>
      </c>
      <c r="P32" s="90"/>
      <c r="Q32" s="90"/>
      <c r="R32" s="90"/>
      <c r="S32" s="90"/>
      <c r="T32" s="90"/>
      <c r="U32" s="90"/>
      <c r="V32" s="90"/>
      <c r="W32" s="90"/>
      <c r="X32" s="90"/>
    </row>
    <row r="33" spans="1:24" ht="12.75">
      <c r="A33" s="91">
        <v>1994</v>
      </c>
      <c r="B33" s="91"/>
      <c r="C33" s="91"/>
      <c r="D33" s="91"/>
      <c r="E33" s="111">
        <v>5118</v>
      </c>
      <c r="F33" s="91"/>
      <c r="G33" s="91"/>
      <c r="H33" s="111">
        <v>5118</v>
      </c>
      <c r="I33" s="91"/>
      <c r="J33" s="109">
        <f t="shared" si="9"/>
        <v>0.022781774580335732</v>
      </c>
      <c r="K33" s="91"/>
      <c r="L33" s="91"/>
      <c r="M33" s="91"/>
      <c r="N33" s="91"/>
      <c r="O33" s="109">
        <f aca="true" t="shared" si="10" ref="O33:O51">(H33-H32)/H32</f>
        <v>0.022781774580335732</v>
      </c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12.75">
      <c r="A34" s="91">
        <v>1995</v>
      </c>
      <c r="B34" s="91"/>
      <c r="C34" s="91"/>
      <c r="D34" s="91"/>
      <c r="E34" s="111">
        <v>5328</v>
      </c>
      <c r="F34" s="91"/>
      <c r="G34" s="91"/>
      <c r="H34" s="111">
        <v>5328</v>
      </c>
      <c r="I34" s="91"/>
      <c r="J34" s="109">
        <f t="shared" si="9"/>
        <v>0.041031652989449004</v>
      </c>
      <c r="K34" s="91"/>
      <c r="L34" s="91"/>
      <c r="M34" s="91"/>
      <c r="N34" s="91"/>
      <c r="O34" s="109">
        <f t="shared" si="10"/>
        <v>0.041031652989449004</v>
      </c>
      <c r="P34" s="90"/>
      <c r="Q34" s="90"/>
      <c r="R34" s="90"/>
      <c r="S34" s="90"/>
      <c r="T34" s="90"/>
      <c r="U34" s="90"/>
      <c r="V34" s="90"/>
      <c r="W34" s="90"/>
      <c r="X34" s="90"/>
    </row>
    <row r="35" spans="1:24" ht="12.75">
      <c r="A35" s="91">
        <v>1996</v>
      </c>
      <c r="B35" s="91"/>
      <c r="C35" s="91"/>
      <c r="D35" s="91"/>
      <c r="E35" s="111">
        <v>5159</v>
      </c>
      <c r="F35" s="91"/>
      <c r="G35" s="91"/>
      <c r="H35" s="111">
        <v>5159</v>
      </c>
      <c r="I35" s="91"/>
      <c r="J35" s="109">
        <f t="shared" si="9"/>
        <v>-0.03171921921921922</v>
      </c>
      <c r="K35" s="91"/>
      <c r="L35" s="91"/>
      <c r="M35" s="91"/>
      <c r="N35" s="91"/>
      <c r="O35" s="109">
        <f t="shared" si="10"/>
        <v>-0.03171921921921922</v>
      </c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12.75">
      <c r="A36" s="91">
        <v>1997</v>
      </c>
      <c r="B36" s="91"/>
      <c r="C36" s="91"/>
      <c r="D36" s="91"/>
      <c r="E36" s="111">
        <v>6551</v>
      </c>
      <c r="F36" s="91"/>
      <c r="G36" s="91"/>
      <c r="H36" s="111">
        <v>6551</v>
      </c>
      <c r="I36" s="91"/>
      <c r="J36" s="109">
        <f t="shared" si="9"/>
        <v>0.26981973250629965</v>
      </c>
      <c r="K36" s="91"/>
      <c r="L36" s="91"/>
      <c r="M36" s="91"/>
      <c r="N36" s="91"/>
      <c r="O36" s="109">
        <f t="shared" si="10"/>
        <v>0.26981973250629965</v>
      </c>
      <c r="P36" s="90"/>
      <c r="Q36" s="90"/>
      <c r="R36" s="90"/>
      <c r="S36" s="90"/>
      <c r="T36" s="90"/>
      <c r="U36" s="90"/>
      <c r="V36" s="90"/>
      <c r="W36" s="90"/>
      <c r="X36" s="90"/>
    </row>
    <row r="37" spans="1:24" ht="12.75">
      <c r="A37" s="91">
        <v>1998</v>
      </c>
      <c r="B37" s="91"/>
      <c r="C37" s="91"/>
      <c r="D37" s="91"/>
      <c r="E37" s="111">
        <v>6623</v>
      </c>
      <c r="F37" s="91"/>
      <c r="G37" s="91"/>
      <c r="H37" s="111">
        <v>6623</v>
      </c>
      <c r="I37" s="91"/>
      <c r="J37" s="109">
        <f t="shared" si="9"/>
        <v>0.010990688444512288</v>
      </c>
      <c r="K37" s="91"/>
      <c r="L37" s="91"/>
      <c r="M37" s="91"/>
      <c r="N37" s="91"/>
      <c r="O37" s="109">
        <f t="shared" si="10"/>
        <v>0.010990688444512288</v>
      </c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12.75">
      <c r="A38" s="91">
        <v>1999</v>
      </c>
      <c r="B38" s="91"/>
      <c r="C38" s="91"/>
      <c r="D38" s="91"/>
      <c r="E38" s="111">
        <v>7279</v>
      </c>
      <c r="F38" s="91"/>
      <c r="G38" s="91"/>
      <c r="H38" s="111">
        <v>7279</v>
      </c>
      <c r="I38" s="91"/>
      <c r="J38" s="109">
        <f t="shared" si="9"/>
        <v>0.09904876943983089</v>
      </c>
      <c r="K38" s="91"/>
      <c r="L38" s="91"/>
      <c r="M38" s="91"/>
      <c r="N38" s="91"/>
      <c r="O38" s="109">
        <f t="shared" si="10"/>
        <v>0.09904876943983089</v>
      </c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2.75">
      <c r="A39" s="142" t="s">
        <v>386</v>
      </c>
      <c r="B39" s="91"/>
      <c r="C39" s="91"/>
      <c r="D39" s="91"/>
      <c r="E39" s="111">
        <v>7970</v>
      </c>
      <c r="F39" s="91"/>
      <c r="G39" s="91"/>
      <c r="H39" s="111">
        <v>7970</v>
      </c>
      <c r="I39" s="91"/>
      <c r="J39" s="109">
        <f t="shared" si="9"/>
        <v>0.09493062233823327</v>
      </c>
      <c r="K39" s="91"/>
      <c r="L39" s="91"/>
      <c r="M39" s="91"/>
      <c r="N39" s="91"/>
      <c r="O39" s="109">
        <f t="shared" si="10"/>
        <v>0.09493062233823327</v>
      </c>
      <c r="P39" s="339"/>
      <c r="Q39" s="90"/>
      <c r="R39" s="90"/>
      <c r="S39" s="90"/>
      <c r="T39" s="90"/>
      <c r="U39" s="90"/>
      <c r="V39" s="90"/>
      <c r="W39" s="90"/>
      <c r="X39" s="90"/>
    </row>
    <row r="40" spans="1:24" ht="12.75">
      <c r="A40" s="91">
        <v>2001</v>
      </c>
      <c r="B40" s="91"/>
      <c r="C40" s="91"/>
      <c r="D40" s="91"/>
      <c r="E40" s="111">
        <v>8572</v>
      </c>
      <c r="F40" s="91"/>
      <c r="G40" s="91"/>
      <c r="H40" s="111">
        <v>8572</v>
      </c>
      <c r="I40" s="91"/>
      <c r="J40" s="109">
        <f t="shared" si="9"/>
        <v>0.07553324968632372</v>
      </c>
      <c r="K40" s="91"/>
      <c r="L40" s="91"/>
      <c r="M40" s="91"/>
      <c r="N40" s="91"/>
      <c r="O40" s="109">
        <f t="shared" si="10"/>
        <v>0.07553324968632372</v>
      </c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12.75">
      <c r="A41" s="91">
        <v>2002</v>
      </c>
      <c r="B41" s="91"/>
      <c r="C41" s="91"/>
      <c r="D41" s="91"/>
      <c r="E41" s="111">
        <v>10214</v>
      </c>
      <c r="F41" s="91"/>
      <c r="G41" s="91"/>
      <c r="H41" s="111">
        <v>10214</v>
      </c>
      <c r="I41" s="91"/>
      <c r="J41" s="109">
        <f t="shared" si="9"/>
        <v>0.1915538964069062</v>
      </c>
      <c r="K41" s="91"/>
      <c r="L41" s="91"/>
      <c r="M41" s="91"/>
      <c r="N41" s="91"/>
      <c r="O41" s="109">
        <f t="shared" si="10"/>
        <v>0.1915538964069062</v>
      </c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2.75">
      <c r="A42" s="91">
        <v>2003</v>
      </c>
      <c r="B42" s="91"/>
      <c r="C42" s="91"/>
      <c r="D42" s="91"/>
      <c r="E42" s="111">
        <v>9810</v>
      </c>
      <c r="F42" s="91"/>
      <c r="G42" s="91"/>
      <c r="H42" s="111">
        <v>9810</v>
      </c>
      <c r="I42" s="91"/>
      <c r="J42" s="109">
        <f t="shared" si="9"/>
        <v>-0.03955355394556491</v>
      </c>
      <c r="K42" s="91"/>
      <c r="L42" s="91"/>
      <c r="M42" s="91"/>
      <c r="N42" s="91"/>
      <c r="O42" s="109">
        <f t="shared" si="10"/>
        <v>-0.03955355394556491</v>
      </c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2.75">
      <c r="A43" s="91">
        <v>2004</v>
      </c>
      <c r="B43" s="91"/>
      <c r="C43" s="91"/>
      <c r="D43" s="91"/>
      <c r="E43" s="111">
        <v>10843</v>
      </c>
      <c r="F43" s="91"/>
      <c r="G43" s="91"/>
      <c r="H43" s="111">
        <v>10843</v>
      </c>
      <c r="I43" s="91"/>
      <c r="J43" s="109">
        <f t="shared" si="9"/>
        <v>0.1053007135575943</v>
      </c>
      <c r="K43" s="91"/>
      <c r="L43" s="91"/>
      <c r="M43" s="91"/>
      <c r="N43" s="91"/>
      <c r="O43" s="109">
        <f t="shared" si="10"/>
        <v>0.1053007135575943</v>
      </c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2.75">
      <c r="A44" s="91">
        <v>2005</v>
      </c>
      <c r="B44" s="91"/>
      <c r="C44" s="91"/>
      <c r="D44" s="91"/>
      <c r="E44" s="111">
        <v>11652</v>
      </c>
      <c r="F44" s="91"/>
      <c r="G44" s="91"/>
      <c r="H44" s="111">
        <v>11652</v>
      </c>
      <c r="I44" s="91"/>
      <c r="J44" s="109">
        <f t="shared" si="9"/>
        <v>0.07461034768975376</v>
      </c>
      <c r="K44" s="91"/>
      <c r="L44" s="91"/>
      <c r="M44" s="91"/>
      <c r="N44" s="91"/>
      <c r="O44" s="109">
        <f t="shared" si="10"/>
        <v>0.07461034768975376</v>
      </c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2.75">
      <c r="A45" s="129">
        <v>2006</v>
      </c>
      <c r="B45" s="91"/>
      <c r="C45" s="91"/>
      <c r="D45" s="91"/>
      <c r="E45" s="111">
        <v>11371</v>
      </c>
      <c r="F45" s="91"/>
      <c r="G45" s="91"/>
      <c r="H45" s="111">
        <v>11371</v>
      </c>
      <c r="I45" s="91"/>
      <c r="J45" s="109">
        <f t="shared" si="9"/>
        <v>-0.024116031582560933</v>
      </c>
      <c r="K45" s="91"/>
      <c r="L45" s="91"/>
      <c r="M45" s="91"/>
      <c r="N45" s="91"/>
      <c r="O45" s="109">
        <f t="shared" si="10"/>
        <v>-0.024116031582560933</v>
      </c>
      <c r="P45" s="354"/>
      <c r="Q45" s="90"/>
      <c r="R45" s="90"/>
      <c r="S45" s="90"/>
      <c r="T45" s="90"/>
      <c r="U45" s="90"/>
      <c r="V45" s="90"/>
      <c r="W45" s="90"/>
      <c r="X45" s="90"/>
    </row>
    <row r="46" spans="1:24" ht="12.75">
      <c r="A46" s="129">
        <v>2007</v>
      </c>
      <c r="B46" s="91"/>
      <c r="C46" s="91"/>
      <c r="D46" s="91"/>
      <c r="E46" s="111">
        <v>12050</v>
      </c>
      <c r="F46" s="91"/>
      <c r="G46" s="91"/>
      <c r="H46" s="111">
        <v>12050</v>
      </c>
      <c r="I46" s="91"/>
      <c r="J46" s="109">
        <f t="shared" si="9"/>
        <v>0.05971330577785595</v>
      </c>
      <c r="K46" s="91"/>
      <c r="L46" s="91"/>
      <c r="M46" s="91"/>
      <c r="N46" s="91"/>
      <c r="O46" s="109">
        <f t="shared" si="10"/>
        <v>0.05971330577785595</v>
      </c>
      <c r="P46" s="354"/>
      <c r="Q46" s="90"/>
      <c r="R46" s="90"/>
      <c r="S46" s="90"/>
      <c r="T46" s="90"/>
      <c r="U46" s="90"/>
      <c r="V46" s="90"/>
      <c r="W46" s="90"/>
      <c r="X46" s="90"/>
    </row>
    <row r="47" spans="1:24" ht="12.75">
      <c r="A47" s="129">
        <v>2008</v>
      </c>
      <c r="B47" s="91"/>
      <c r="C47" s="91"/>
      <c r="D47" s="91"/>
      <c r="E47" s="130">
        <v>13306</v>
      </c>
      <c r="F47" s="91"/>
      <c r="G47" s="91"/>
      <c r="H47" s="130">
        <v>13306</v>
      </c>
      <c r="I47" s="91"/>
      <c r="J47" s="109">
        <f t="shared" si="9"/>
        <v>0.10423236514522821</v>
      </c>
      <c r="K47" s="91"/>
      <c r="L47" s="91"/>
      <c r="M47" s="91"/>
      <c r="N47" s="91"/>
      <c r="O47" s="109">
        <f t="shared" si="10"/>
        <v>0.10423236514522821</v>
      </c>
      <c r="P47" s="354"/>
      <c r="Q47" s="90"/>
      <c r="R47" s="90"/>
      <c r="S47" s="90"/>
      <c r="T47" s="90"/>
      <c r="U47" s="90"/>
      <c r="V47" s="90"/>
      <c r="W47" s="90"/>
      <c r="X47" s="90"/>
    </row>
    <row r="48" spans="1:24" ht="12.75">
      <c r="A48" s="129">
        <v>2009</v>
      </c>
      <c r="B48" s="91"/>
      <c r="C48" s="91"/>
      <c r="D48" s="91"/>
      <c r="E48" s="130">
        <v>14132</v>
      </c>
      <c r="F48" s="91"/>
      <c r="G48" s="91"/>
      <c r="H48" s="130">
        <v>14132</v>
      </c>
      <c r="I48" s="91"/>
      <c r="J48" s="109">
        <f t="shared" si="9"/>
        <v>0.06207725837967834</v>
      </c>
      <c r="K48" s="91"/>
      <c r="L48" s="91"/>
      <c r="M48" s="91"/>
      <c r="N48" s="91"/>
      <c r="O48" s="109">
        <f t="shared" si="10"/>
        <v>0.06207725837967834</v>
      </c>
      <c r="P48" s="354"/>
      <c r="Q48" s="90"/>
      <c r="R48" s="90"/>
      <c r="S48" s="90"/>
      <c r="T48" s="90"/>
      <c r="U48" s="90"/>
      <c r="V48" s="90"/>
      <c r="W48" s="90"/>
      <c r="X48" s="90"/>
    </row>
    <row r="49" spans="1:24" ht="12.75">
      <c r="A49" s="274">
        <v>2010</v>
      </c>
      <c r="B49" s="352"/>
      <c r="C49" s="352"/>
      <c r="D49" s="352"/>
      <c r="E49" s="353">
        <v>14860</v>
      </c>
      <c r="F49" s="352"/>
      <c r="G49" s="352"/>
      <c r="H49" s="130">
        <v>14860</v>
      </c>
      <c r="I49" s="91"/>
      <c r="J49" s="109">
        <f t="shared" si="9"/>
        <v>0.05151429380130201</v>
      </c>
      <c r="K49" s="91"/>
      <c r="L49" s="91"/>
      <c r="M49" s="91"/>
      <c r="N49" s="91"/>
      <c r="O49" s="109">
        <f t="shared" si="10"/>
        <v>0.05151429380130201</v>
      </c>
      <c r="P49" s="354"/>
      <c r="Q49" s="90"/>
      <c r="R49" s="90"/>
      <c r="S49" s="90"/>
      <c r="T49" s="90"/>
      <c r="U49" s="90"/>
      <c r="V49" s="90"/>
      <c r="W49" s="90"/>
      <c r="X49" s="90"/>
    </row>
    <row r="50" spans="1:24" ht="12.75">
      <c r="A50" s="274">
        <v>2011</v>
      </c>
      <c r="B50" s="352"/>
      <c r="C50" s="352"/>
      <c r="D50" s="352"/>
      <c r="E50" s="353">
        <v>14207</v>
      </c>
      <c r="F50" s="352"/>
      <c r="G50" s="352"/>
      <c r="H50" s="130">
        <v>14207</v>
      </c>
      <c r="I50" s="91"/>
      <c r="J50" s="109">
        <f t="shared" si="9"/>
        <v>-0.043943472409152085</v>
      </c>
      <c r="K50" s="91"/>
      <c r="L50" s="91"/>
      <c r="M50" s="91"/>
      <c r="N50" s="91"/>
      <c r="O50" s="109">
        <f t="shared" si="10"/>
        <v>-0.043943472409152085</v>
      </c>
      <c r="P50" s="354"/>
      <c r="Q50" s="90"/>
      <c r="R50" s="90"/>
      <c r="S50" s="90"/>
      <c r="T50" s="90"/>
      <c r="U50" s="90"/>
      <c r="V50" s="90"/>
      <c r="W50" s="90"/>
      <c r="X50" s="90"/>
    </row>
    <row r="51" spans="1:24" ht="12.75">
      <c r="A51" s="274">
        <v>2012</v>
      </c>
      <c r="B51" s="352"/>
      <c r="C51" s="352"/>
      <c r="D51" s="352"/>
      <c r="E51" s="353"/>
      <c r="F51" s="352"/>
      <c r="G51" s="352"/>
      <c r="H51" s="130">
        <v>13582</v>
      </c>
      <c r="I51" s="91"/>
      <c r="J51" s="109"/>
      <c r="K51" s="91"/>
      <c r="L51" s="91"/>
      <c r="M51" s="91"/>
      <c r="N51" s="91"/>
      <c r="O51" s="109">
        <f t="shared" si="10"/>
        <v>-0.04399239811360597</v>
      </c>
      <c r="P51" s="354"/>
      <c r="Q51" s="90"/>
      <c r="R51" s="90"/>
      <c r="S51" s="90"/>
      <c r="T51" s="90"/>
      <c r="U51" s="90"/>
      <c r="V51" s="90"/>
      <c r="W51" s="90"/>
      <c r="X51" s="90"/>
    </row>
    <row r="52" spans="1:24" ht="12.75">
      <c r="A52" s="376"/>
      <c r="B52" s="388"/>
      <c r="C52" s="388"/>
      <c r="D52" s="388"/>
      <c r="E52" s="389"/>
      <c r="F52" s="388"/>
      <c r="G52" s="388"/>
      <c r="H52" s="374"/>
      <c r="J52" s="132"/>
      <c r="N52" s="90"/>
      <c r="O52" s="90"/>
      <c r="P52" s="354"/>
      <c r="Q52" s="90"/>
      <c r="R52" s="90"/>
      <c r="S52" s="90"/>
      <c r="T52" s="90"/>
      <c r="U52" s="90"/>
      <c r="V52" s="90"/>
      <c r="W52" s="90"/>
      <c r="X52" s="90"/>
    </row>
    <row r="53" spans="1:24" ht="12.75">
      <c r="A53" t="s">
        <v>210</v>
      </c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</row>
    <row r="54" spans="14:24" ht="12.75"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zoomScale="150" zoomScaleNormal="150" zoomScalePageLayoutView="0" workbookViewId="0" topLeftCell="A58">
      <selection activeCell="I60" sqref="I60"/>
    </sheetView>
  </sheetViews>
  <sheetFormatPr defaultColWidth="11.421875" defaultRowHeight="12.75"/>
  <cols>
    <col min="1" max="1" width="27.00390625" style="0" customWidth="1"/>
    <col min="2" max="2" width="8.7109375" style="0" customWidth="1"/>
    <col min="3" max="3" width="8.140625" style="0" customWidth="1"/>
    <col min="4" max="4" width="6.8515625" style="0" customWidth="1"/>
    <col min="5" max="5" width="7.140625" style="0" customWidth="1"/>
    <col min="6" max="6" width="6.7109375" style="0" customWidth="1"/>
    <col min="7" max="8" width="8.00390625" style="0" customWidth="1"/>
    <col min="9" max="9" width="8.421875" style="0" customWidth="1"/>
    <col min="10" max="10" width="8.00390625" style="0" customWidth="1"/>
    <col min="11" max="11" width="7.8515625" style="0" customWidth="1"/>
  </cols>
  <sheetData>
    <row r="1" ht="12.75">
      <c r="A1" s="148" t="s">
        <v>351</v>
      </c>
    </row>
    <row r="3" spans="1:11" ht="12.75">
      <c r="A3" s="91" t="s">
        <v>352</v>
      </c>
      <c r="B3" s="91">
        <v>2001</v>
      </c>
      <c r="C3" s="91">
        <v>2003</v>
      </c>
      <c r="D3" s="91">
        <v>2005</v>
      </c>
      <c r="E3" s="91">
        <v>2006</v>
      </c>
      <c r="F3" s="91">
        <v>2007</v>
      </c>
      <c r="G3" s="129">
        <v>2008</v>
      </c>
      <c r="H3" s="129">
        <v>2009</v>
      </c>
      <c r="I3" s="129">
        <v>2010</v>
      </c>
      <c r="J3" s="129">
        <v>2011</v>
      </c>
      <c r="K3" s="129">
        <v>2012</v>
      </c>
    </row>
    <row r="4" spans="1:11" ht="12.75">
      <c r="A4" s="91" t="s">
        <v>353</v>
      </c>
      <c r="B4" s="111">
        <v>42143</v>
      </c>
      <c r="C4" s="111">
        <v>48464</v>
      </c>
      <c r="D4" s="111">
        <v>52106</v>
      </c>
      <c r="E4" s="111">
        <v>51060</v>
      </c>
      <c r="F4" s="111">
        <v>52368</v>
      </c>
      <c r="G4" s="111">
        <v>54198</v>
      </c>
      <c r="H4" s="111">
        <v>54879</v>
      </c>
      <c r="I4" s="111">
        <v>54507</v>
      </c>
      <c r="J4" s="130">
        <v>52912</v>
      </c>
      <c r="K4" s="130">
        <v>55243</v>
      </c>
    </row>
    <row r="5" spans="1:11" ht="12.75">
      <c r="A5" s="91" t="s">
        <v>354</v>
      </c>
      <c r="B5" s="111">
        <v>9744</v>
      </c>
      <c r="C5" s="111">
        <v>10572</v>
      </c>
      <c r="D5" s="111">
        <v>13352</v>
      </c>
      <c r="E5" s="111">
        <v>14135</v>
      </c>
      <c r="F5" s="111">
        <v>15212</v>
      </c>
      <c r="G5" s="111">
        <v>16161</v>
      </c>
      <c r="H5" s="111">
        <v>17718</v>
      </c>
      <c r="I5" s="111">
        <v>17244</v>
      </c>
      <c r="J5" s="130">
        <v>15481</v>
      </c>
      <c r="K5" s="130">
        <v>17355</v>
      </c>
    </row>
    <row r="6" spans="1:11" ht="12.75">
      <c r="A6" s="91" t="s">
        <v>355</v>
      </c>
      <c r="B6" s="111">
        <v>17703</v>
      </c>
      <c r="C6" s="111">
        <v>19391</v>
      </c>
      <c r="D6" s="111">
        <v>22534</v>
      </c>
      <c r="E6" s="111">
        <v>27326</v>
      </c>
      <c r="F6" s="111">
        <v>28819</v>
      </c>
      <c r="G6" s="111">
        <v>31647</v>
      </c>
      <c r="H6" s="111">
        <v>32916</v>
      </c>
      <c r="I6" s="111">
        <v>35510</v>
      </c>
      <c r="J6" s="130">
        <v>36604</v>
      </c>
      <c r="K6" s="130">
        <v>37767</v>
      </c>
    </row>
    <row r="7" spans="1:11" ht="12.75">
      <c r="A7" s="91"/>
      <c r="B7" s="111"/>
      <c r="C7" s="111"/>
      <c r="D7" s="111"/>
      <c r="E7" s="111"/>
      <c r="F7" s="111"/>
      <c r="G7" s="111"/>
      <c r="H7" s="111"/>
      <c r="I7" s="111"/>
      <c r="J7" s="91"/>
      <c r="K7" s="91"/>
    </row>
    <row r="8" spans="1:11" ht="12.75">
      <c r="A8" s="91" t="s">
        <v>356</v>
      </c>
      <c r="B8" s="111">
        <f aca="true" t="shared" si="0" ref="B8:H8">SUM(B4:B7)</f>
        <v>69590</v>
      </c>
      <c r="C8" s="111">
        <f t="shared" si="0"/>
        <v>78427</v>
      </c>
      <c r="D8" s="111">
        <f t="shared" si="0"/>
        <v>87992</v>
      </c>
      <c r="E8" s="111">
        <f t="shared" si="0"/>
        <v>92521</v>
      </c>
      <c r="F8" s="111">
        <f t="shared" si="0"/>
        <v>96399</v>
      </c>
      <c r="G8" s="111">
        <f t="shared" si="0"/>
        <v>102006</v>
      </c>
      <c r="H8" s="111">
        <f t="shared" si="0"/>
        <v>105513</v>
      </c>
      <c r="I8" s="130">
        <f>SUM(I4:I7)</f>
        <v>107261</v>
      </c>
      <c r="J8" s="111">
        <f>SUM(J4:J7)</f>
        <v>104997</v>
      </c>
      <c r="K8" s="111">
        <f>SUM(K4:K7)</f>
        <v>110365</v>
      </c>
    </row>
    <row r="11" spans="1:3" ht="12.75">
      <c r="A11" s="79" t="s">
        <v>357</v>
      </c>
      <c r="B11" s="91"/>
      <c r="C11" s="91"/>
    </row>
    <row r="12" spans="1:3" ht="38.25">
      <c r="A12" s="108" t="s">
        <v>242</v>
      </c>
      <c r="B12" s="108" t="s">
        <v>108</v>
      </c>
      <c r="C12" s="108" t="s">
        <v>232</v>
      </c>
    </row>
    <row r="13" spans="1:3" ht="12.75">
      <c r="A13" s="91">
        <v>1992</v>
      </c>
      <c r="B13" s="111">
        <v>7743</v>
      </c>
      <c r="C13" s="91"/>
    </row>
    <row r="14" spans="1:3" ht="12.75">
      <c r="A14" s="91">
        <v>1993</v>
      </c>
      <c r="B14" s="111">
        <v>13302</v>
      </c>
      <c r="C14" s="109">
        <f>(B14-B13)/B13</f>
        <v>0.7179387834172801</v>
      </c>
    </row>
    <row r="15" spans="1:3" ht="12.75">
      <c r="A15" s="91">
        <v>1994</v>
      </c>
      <c r="B15" s="111">
        <v>16151</v>
      </c>
      <c r="C15" s="109">
        <f aca="true" t="shared" si="1" ref="C15:C29">(B15-B14)/B14</f>
        <v>0.21417831904976695</v>
      </c>
    </row>
    <row r="16" spans="1:3" ht="12.75">
      <c r="A16" s="91">
        <v>1995</v>
      </c>
      <c r="B16" s="111">
        <v>17067</v>
      </c>
      <c r="C16" s="109">
        <f t="shared" si="1"/>
        <v>0.056714754504365056</v>
      </c>
    </row>
    <row r="17" spans="1:3" ht="12.75">
      <c r="A17" s="91">
        <v>1996</v>
      </c>
      <c r="B17" s="111">
        <v>26332</v>
      </c>
      <c r="C17" s="109">
        <f t="shared" si="1"/>
        <v>0.5428604910060351</v>
      </c>
    </row>
    <row r="18" spans="1:3" ht="12.75">
      <c r="A18" s="91">
        <v>1997</v>
      </c>
      <c r="B18" s="111">
        <v>28242</v>
      </c>
      <c r="C18" s="109">
        <f t="shared" si="1"/>
        <v>0.07253531824396171</v>
      </c>
    </row>
    <row r="19" spans="1:3" ht="12.75">
      <c r="A19" s="91">
        <v>1998</v>
      </c>
      <c r="B19" s="111">
        <v>31294</v>
      </c>
      <c r="C19" s="109">
        <f t="shared" si="1"/>
        <v>0.1080660009914312</v>
      </c>
    </row>
    <row r="20" spans="1:3" ht="12.75">
      <c r="A20" s="91">
        <v>1999</v>
      </c>
      <c r="B20" s="111">
        <v>34699</v>
      </c>
      <c r="C20" s="109">
        <f t="shared" si="1"/>
        <v>0.108806800025564</v>
      </c>
    </row>
    <row r="21" spans="1:3" ht="12.75">
      <c r="A21" s="91">
        <v>2000</v>
      </c>
      <c r="B21" s="111">
        <v>38240</v>
      </c>
      <c r="C21" s="109">
        <f t="shared" si="1"/>
        <v>0.1020490504049108</v>
      </c>
    </row>
    <row r="22" spans="1:3" ht="12.75">
      <c r="A22" s="91">
        <v>2001</v>
      </c>
      <c r="B22" s="111">
        <v>42143</v>
      </c>
      <c r="C22" s="109">
        <f t="shared" si="1"/>
        <v>0.10206589958158996</v>
      </c>
    </row>
    <row r="23" spans="1:3" ht="12.75">
      <c r="A23" s="91">
        <v>2002</v>
      </c>
      <c r="B23" s="111">
        <v>44091</v>
      </c>
      <c r="C23" s="109">
        <f t="shared" si="1"/>
        <v>0.046223572123484324</v>
      </c>
    </row>
    <row r="24" spans="1:3" ht="12.75">
      <c r="A24" s="91">
        <v>2003</v>
      </c>
      <c r="B24" s="111">
        <v>48464</v>
      </c>
      <c r="C24" s="109">
        <f t="shared" si="1"/>
        <v>0.09918123880156948</v>
      </c>
    </row>
    <row r="25" spans="1:3" ht="12.75">
      <c r="A25" s="91">
        <v>2004</v>
      </c>
      <c r="B25" s="111">
        <v>51937</v>
      </c>
      <c r="C25" s="109">
        <f t="shared" si="1"/>
        <v>0.07166143941895015</v>
      </c>
    </row>
    <row r="26" spans="1:3" ht="12.75">
      <c r="A26" s="91">
        <v>2005</v>
      </c>
      <c r="B26" s="111">
        <v>52106</v>
      </c>
      <c r="C26" s="109">
        <f t="shared" si="1"/>
        <v>0.0032539422762192655</v>
      </c>
    </row>
    <row r="27" spans="1:3" ht="12.75">
      <c r="A27" s="129">
        <v>2006</v>
      </c>
      <c r="B27" s="111">
        <v>51060</v>
      </c>
      <c r="C27" s="109">
        <f t="shared" si="1"/>
        <v>-0.020074463593444135</v>
      </c>
    </row>
    <row r="28" spans="1:3" ht="12.75">
      <c r="A28" s="129">
        <v>2007</v>
      </c>
      <c r="B28" s="111">
        <v>52368</v>
      </c>
      <c r="C28" s="109">
        <f t="shared" si="1"/>
        <v>0.02561692126909518</v>
      </c>
    </row>
    <row r="29" spans="1:3" ht="12.75">
      <c r="A29" s="129">
        <v>2008</v>
      </c>
      <c r="B29" s="130">
        <v>54198</v>
      </c>
      <c r="C29" s="109">
        <f t="shared" si="1"/>
        <v>0.03494500458295142</v>
      </c>
    </row>
    <row r="30" spans="1:3" ht="12.75">
      <c r="A30" s="129">
        <v>2009</v>
      </c>
      <c r="B30" s="130">
        <v>54879</v>
      </c>
      <c r="C30" s="109">
        <f>(B30-B29)/B29</f>
        <v>0.012565039300343186</v>
      </c>
    </row>
    <row r="31" spans="1:3" ht="12.75">
      <c r="A31" s="129">
        <v>2010</v>
      </c>
      <c r="B31" s="130">
        <v>54507</v>
      </c>
      <c r="C31" s="109">
        <f>(B31-B30)/B30</f>
        <v>-0.006778549171814355</v>
      </c>
    </row>
    <row r="32" spans="1:3" ht="12.75">
      <c r="A32" s="129">
        <v>2011</v>
      </c>
      <c r="B32" s="130">
        <v>52912</v>
      </c>
      <c r="C32" s="109">
        <f>(B32-B31)/B31</f>
        <v>-0.02926229658575963</v>
      </c>
    </row>
    <row r="33" spans="1:3" ht="12.75">
      <c r="A33" s="129">
        <v>2012</v>
      </c>
      <c r="B33" s="130">
        <v>55243</v>
      </c>
      <c r="C33" s="109">
        <f>(B33-B32)/B32</f>
        <v>0.044054278802540064</v>
      </c>
    </row>
    <row r="35" spans="1:3" ht="12.75">
      <c r="A35" s="79" t="s">
        <v>233</v>
      </c>
      <c r="B35" s="91"/>
      <c r="C35" s="91"/>
    </row>
    <row r="36" spans="1:3" ht="38.25">
      <c r="A36" s="108" t="s">
        <v>242</v>
      </c>
      <c r="B36" s="108" t="s">
        <v>108</v>
      </c>
      <c r="C36" s="108" t="s">
        <v>232</v>
      </c>
    </row>
    <row r="37" spans="1:3" ht="12.75">
      <c r="A37" s="108">
        <v>1992</v>
      </c>
      <c r="B37" s="144">
        <v>3748</v>
      </c>
      <c r="C37" s="144"/>
    </row>
    <row r="38" spans="1:3" ht="12.75">
      <c r="A38" s="108">
        <v>1993</v>
      </c>
      <c r="B38" s="144">
        <v>5629</v>
      </c>
      <c r="C38" s="145">
        <f>(B38-B37)/B37</f>
        <v>0.5018676627534685</v>
      </c>
    </row>
    <row r="39" spans="1:3" ht="12.75">
      <c r="A39" s="108">
        <v>1994</v>
      </c>
      <c r="B39" s="144">
        <v>6664</v>
      </c>
      <c r="C39" s="145">
        <f aca="true" t="shared" si="2" ref="C39:C53">(B39-B38)/B38</f>
        <v>0.18386924853437556</v>
      </c>
    </row>
    <row r="40" spans="1:3" ht="12.75">
      <c r="A40" s="108">
        <v>1995</v>
      </c>
      <c r="B40" s="144">
        <v>6294</v>
      </c>
      <c r="C40" s="145">
        <f t="shared" si="2"/>
        <v>-0.05552220888355342</v>
      </c>
    </row>
    <row r="41" spans="1:3" ht="12.75">
      <c r="A41" s="108">
        <v>1996</v>
      </c>
      <c r="B41" s="144">
        <v>8030</v>
      </c>
      <c r="C41" s="145">
        <f t="shared" si="2"/>
        <v>0.2758182395932634</v>
      </c>
    </row>
    <row r="42" spans="1:3" ht="12.75">
      <c r="A42" s="108">
        <v>1997</v>
      </c>
      <c r="B42" s="144">
        <v>7082</v>
      </c>
      <c r="C42" s="145">
        <f t="shared" si="2"/>
        <v>-0.11805728518057285</v>
      </c>
    </row>
    <row r="43" spans="1:3" ht="12.75">
      <c r="A43" s="108">
        <v>1998</v>
      </c>
      <c r="B43" s="144">
        <v>7406</v>
      </c>
      <c r="C43" s="145">
        <f t="shared" si="2"/>
        <v>0.04574978819542502</v>
      </c>
    </row>
    <row r="44" spans="1:3" ht="12.75">
      <c r="A44" s="108">
        <v>1999</v>
      </c>
      <c r="B44" s="144">
        <v>7579</v>
      </c>
      <c r="C44" s="145">
        <f t="shared" si="2"/>
        <v>0.023359438293275723</v>
      </c>
    </row>
    <row r="45" spans="1:3" ht="12.75">
      <c r="A45" s="108">
        <v>2000</v>
      </c>
      <c r="B45" s="144">
        <v>8316</v>
      </c>
      <c r="C45" s="145">
        <f t="shared" si="2"/>
        <v>0.09724238026124818</v>
      </c>
    </row>
    <row r="46" spans="1:3" ht="12.75">
      <c r="A46" s="108">
        <v>2001</v>
      </c>
      <c r="B46" s="144">
        <v>9744</v>
      </c>
      <c r="C46" s="145">
        <f t="shared" si="2"/>
        <v>0.1717171717171717</v>
      </c>
    </row>
    <row r="47" spans="1:3" ht="12.75">
      <c r="A47" s="108">
        <v>2002</v>
      </c>
      <c r="B47" s="144">
        <v>10774</v>
      </c>
      <c r="C47" s="145">
        <f t="shared" si="2"/>
        <v>0.10570607553366174</v>
      </c>
    </row>
    <row r="48" spans="1:3" ht="12.75">
      <c r="A48" s="108">
        <v>2003</v>
      </c>
      <c r="B48" s="144">
        <v>10572</v>
      </c>
      <c r="C48" s="145">
        <f t="shared" si="2"/>
        <v>-0.018748839799517355</v>
      </c>
    </row>
    <row r="49" spans="1:3" ht="12.75">
      <c r="A49" s="108">
        <v>2004</v>
      </c>
      <c r="B49" s="144">
        <v>13115</v>
      </c>
      <c r="C49" s="145">
        <f t="shared" si="2"/>
        <v>0.24054105183503594</v>
      </c>
    </row>
    <row r="50" spans="1:3" ht="12.75">
      <c r="A50" s="108">
        <v>2005</v>
      </c>
      <c r="B50" s="144">
        <v>13352</v>
      </c>
      <c r="C50" s="145">
        <f t="shared" si="2"/>
        <v>0.018070911170415555</v>
      </c>
    </row>
    <row r="51" spans="1:3" ht="12.75">
      <c r="A51" s="108">
        <v>2006</v>
      </c>
      <c r="B51" s="144">
        <v>14135</v>
      </c>
      <c r="C51" s="145">
        <f t="shared" si="2"/>
        <v>0.058642899940083884</v>
      </c>
    </row>
    <row r="52" spans="1:3" ht="12.75">
      <c r="A52" s="146">
        <v>2007</v>
      </c>
      <c r="B52" s="147">
        <v>15212</v>
      </c>
      <c r="C52" s="145">
        <f t="shared" si="2"/>
        <v>0.0761938450654404</v>
      </c>
    </row>
    <row r="53" spans="1:3" ht="12.75">
      <c r="A53" s="146">
        <v>2008</v>
      </c>
      <c r="B53" s="147">
        <v>16161</v>
      </c>
      <c r="C53" s="145">
        <f t="shared" si="2"/>
        <v>0.06238495924270313</v>
      </c>
    </row>
    <row r="54" spans="1:3" ht="12.75">
      <c r="A54" s="146">
        <v>2009</v>
      </c>
      <c r="B54" s="147">
        <v>17718</v>
      </c>
      <c r="C54" s="145">
        <f>(B54-B53)/B53</f>
        <v>0.096343048078708</v>
      </c>
    </row>
    <row r="55" spans="1:3" ht="12.75">
      <c r="A55" s="146">
        <v>2010</v>
      </c>
      <c r="B55" s="147">
        <v>17244</v>
      </c>
      <c r="C55" s="145">
        <f>(B55-B54)/B54</f>
        <v>-0.02675245513037589</v>
      </c>
    </row>
    <row r="56" spans="1:3" ht="12.75">
      <c r="A56" s="146">
        <v>2011</v>
      </c>
      <c r="B56" s="147">
        <v>15481</v>
      </c>
      <c r="C56" s="145">
        <f>(B56-B55)/B55</f>
        <v>-0.10223845975411737</v>
      </c>
    </row>
    <row r="57" spans="1:3" ht="12.75">
      <c r="A57" s="146">
        <v>2012</v>
      </c>
      <c r="B57" s="147">
        <v>17355</v>
      </c>
      <c r="C57" s="145">
        <f>(B57-B56)/B56</f>
        <v>0.121051611652994</v>
      </c>
    </row>
    <row r="59" spans="1:3" ht="12.75">
      <c r="A59" s="79" t="s">
        <v>234</v>
      </c>
      <c r="B59" s="91"/>
      <c r="C59" s="91"/>
    </row>
    <row r="60" spans="1:3" ht="38.25">
      <c r="A60" s="108" t="s">
        <v>242</v>
      </c>
      <c r="B60" s="108" t="s">
        <v>108</v>
      </c>
      <c r="C60" s="108" t="s">
        <v>232</v>
      </c>
    </row>
    <row r="61" spans="1:3" ht="12.75">
      <c r="A61" s="91">
        <v>1992</v>
      </c>
      <c r="B61" s="111">
        <v>7178</v>
      </c>
      <c r="C61" s="91"/>
    </row>
    <row r="62" spans="1:3" ht="12.75">
      <c r="A62" s="91">
        <v>1993</v>
      </c>
      <c r="B62" s="111">
        <v>9335</v>
      </c>
      <c r="C62" s="109">
        <f>(B62-B61)/B61</f>
        <v>0.3005015324602954</v>
      </c>
    </row>
    <row r="63" spans="1:3" ht="12.75">
      <c r="A63" s="91">
        <v>1994</v>
      </c>
      <c r="B63" s="111">
        <v>9165</v>
      </c>
      <c r="C63" s="109">
        <f aca="true" t="shared" si="3" ref="C63:C77">(B63-B62)/B62</f>
        <v>-0.01821103374397429</v>
      </c>
    </row>
    <row r="64" spans="1:3" ht="12.75">
      <c r="A64" s="91">
        <v>1995</v>
      </c>
      <c r="B64" s="111">
        <v>11651</v>
      </c>
      <c r="C64" s="109">
        <f t="shared" si="3"/>
        <v>0.2712493180578287</v>
      </c>
    </row>
    <row r="65" spans="1:3" ht="12.75">
      <c r="A65" s="91">
        <v>1996</v>
      </c>
      <c r="B65" s="111">
        <v>11225</v>
      </c>
      <c r="C65" s="109">
        <f t="shared" si="3"/>
        <v>-0.03656338511715732</v>
      </c>
    </row>
    <row r="66" spans="1:3" ht="12.75">
      <c r="A66" s="91">
        <v>1997</v>
      </c>
      <c r="B66" s="111">
        <v>11517</v>
      </c>
      <c r="C66" s="109">
        <f t="shared" si="3"/>
        <v>0.02601336302895323</v>
      </c>
    </row>
    <row r="67" spans="1:3" ht="12.75">
      <c r="A67" s="91">
        <v>1998</v>
      </c>
      <c r="B67" s="111">
        <v>12956</v>
      </c>
      <c r="C67" s="109">
        <f t="shared" si="3"/>
        <v>0.12494573239558913</v>
      </c>
    </row>
    <row r="68" spans="1:3" ht="12.75">
      <c r="A68" s="91">
        <v>1999</v>
      </c>
      <c r="B68" s="111">
        <v>14399</v>
      </c>
      <c r="C68" s="109">
        <f t="shared" si="3"/>
        <v>0.11137696820006175</v>
      </c>
    </row>
    <row r="69" spans="1:3" ht="12.75">
      <c r="A69" s="91">
        <v>2000</v>
      </c>
      <c r="B69" s="111">
        <v>16206</v>
      </c>
      <c r="C69" s="109">
        <f t="shared" si="3"/>
        <v>0.1254948260295854</v>
      </c>
    </row>
    <row r="70" spans="1:3" ht="12.75">
      <c r="A70" s="91">
        <v>2001</v>
      </c>
      <c r="B70" s="111">
        <v>17703</v>
      </c>
      <c r="C70" s="109">
        <f t="shared" si="3"/>
        <v>0.09237319511292114</v>
      </c>
    </row>
    <row r="71" spans="1:3" ht="12.75">
      <c r="A71" s="91">
        <v>2002</v>
      </c>
      <c r="B71" s="111">
        <v>18151</v>
      </c>
      <c r="C71" s="109">
        <f t="shared" si="3"/>
        <v>0.02530644523527086</v>
      </c>
    </row>
    <row r="72" spans="1:3" ht="12.75">
      <c r="A72" s="91">
        <v>2003</v>
      </c>
      <c r="B72" s="111">
        <v>19391</v>
      </c>
      <c r="C72" s="109">
        <f t="shared" si="3"/>
        <v>0.06831579527298771</v>
      </c>
    </row>
    <row r="73" spans="1:3" ht="12.75">
      <c r="A73" s="91">
        <v>2004</v>
      </c>
      <c r="B73" s="111">
        <v>21440</v>
      </c>
      <c r="C73" s="109">
        <f t="shared" si="3"/>
        <v>0.10566757774225156</v>
      </c>
    </row>
    <row r="74" spans="1:3" ht="12.75">
      <c r="A74" s="91">
        <v>2005</v>
      </c>
      <c r="B74" s="111">
        <v>22534</v>
      </c>
      <c r="C74" s="109">
        <f t="shared" si="3"/>
        <v>0.05102611940298508</v>
      </c>
    </row>
    <row r="75" spans="1:3" ht="12.75">
      <c r="A75" s="129">
        <v>2006</v>
      </c>
      <c r="B75" s="111">
        <v>27326</v>
      </c>
      <c r="C75" s="109">
        <f t="shared" si="3"/>
        <v>0.21265643028312772</v>
      </c>
    </row>
    <row r="76" spans="1:3" ht="12.75">
      <c r="A76" s="129">
        <v>2007</v>
      </c>
      <c r="B76" s="111">
        <v>28819</v>
      </c>
      <c r="C76" s="109">
        <f t="shared" si="3"/>
        <v>0.05463660982214741</v>
      </c>
    </row>
    <row r="77" spans="1:3" ht="12.75">
      <c r="A77" s="129">
        <v>2008</v>
      </c>
      <c r="B77" s="130">
        <v>31647</v>
      </c>
      <c r="C77" s="109">
        <f t="shared" si="3"/>
        <v>0.09812970609667233</v>
      </c>
    </row>
    <row r="78" spans="1:3" ht="12.75">
      <c r="A78" s="129">
        <v>2009</v>
      </c>
      <c r="B78" s="130">
        <v>32916</v>
      </c>
      <c r="C78" s="109">
        <f>(B78-B77)/B77</f>
        <v>0.04009858754384302</v>
      </c>
    </row>
    <row r="79" spans="1:3" ht="12.75">
      <c r="A79" s="129">
        <v>2010</v>
      </c>
      <c r="B79" s="130">
        <v>35510</v>
      </c>
      <c r="C79" s="109">
        <f>(B79-B78)/B78</f>
        <v>0.07880665937537976</v>
      </c>
    </row>
    <row r="80" spans="1:3" ht="12.75">
      <c r="A80" s="129">
        <v>2011</v>
      </c>
      <c r="B80" s="130">
        <v>36604</v>
      </c>
      <c r="C80" s="131">
        <f>(B80-B79)/B79</f>
        <v>0.030808223035764574</v>
      </c>
    </row>
    <row r="81" spans="1:3" ht="12.75">
      <c r="A81" s="129">
        <v>2012</v>
      </c>
      <c r="B81" s="130">
        <v>37767</v>
      </c>
      <c r="C81" s="131">
        <f>(B81-B80)/B80</f>
        <v>0.031772483881543</v>
      </c>
    </row>
  </sheetData>
  <sheetProtection/>
  <printOptions/>
  <pageMargins left="0.5511811023622047" right="0.5511811023622047" top="0.984251968503937" bottom="0.984251968503937" header="0.5118110236220472" footer="0.5118110236220472"/>
  <pageSetup orientation="portrait" paperSize="9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73"/>
  <sheetViews>
    <sheetView zoomScale="150" zoomScaleNormal="150" zoomScalePageLayoutView="0" workbookViewId="0" topLeftCell="A1">
      <selection activeCell="E4" sqref="E4:E21"/>
    </sheetView>
  </sheetViews>
  <sheetFormatPr defaultColWidth="11.421875" defaultRowHeight="12.75"/>
  <cols>
    <col min="1" max="1" width="10.421875" style="0" customWidth="1"/>
    <col min="2" max="2" width="0.13671875" style="0" hidden="1" customWidth="1"/>
    <col min="3" max="3" width="10.28125" style="0" hidden="1" customWidth="1"/>
    <col min="4" max="4" width="10.28125" style="0" customWidth="1"/>
    <col min="6" max="6" width="10.421875" style="0" customWidth="1"/>
    <col min="7" max="7" width="10.7109375" style="0" customWidth="1"/>
    <col min="8" max="8" width="11.00390625" style="0" customWidth="1"/>
    <col min="9" max="9" width="11.7109375" style="0" customWidth="1"/>
    <col min="10" max="10" width="9.421875" style="0" customWidth="1"/>
    <col min="11" max="11" width="0.13671875" style="0" hidden="1" customWidth="1"/>
    <col min="12" max="12" width="10.421875" style="0" customWidth="1"/>
    <col min="13" max="13" width="10.28125" style="0" customWidth="1"/>
    <col min="14" max="14" width="11.140625" style="0" hidden="1" customWidth="1"/>
    <col min="15" max="15" width="11.140625" style="0" customWidth="1"/>
    <col min="16" max="16" width="9.421875" style="0" customWidth="1"/>
    <col min="20" max="20" width="10.8515625" style="0" hidden="1" customWidth="1"/>
    <col min="22" max="22" width="12.140625" style="0" customWidth="1"/>
    <col min="23" max="24" width="11.28125" style="0" customWidth="1"/>
  </cols>
  <sheetData>
    <row r="1" ht="15.75">
      <c r="A1" s="116" t="s">
        <v>301</v>
      </c>
    </row>
    <row r="2" spans="17:24" ht="12.75">
      <c r="Q2" s="90"/>
      <c r="R2" s="90"/>
      <c r="S2" s="90"/>
      <c r="T2" s="90"/>
      <c r="U2" s="90"/>
      <c r="V2" s="90"/>
      <c r="W2" s="90"/>
      <c r="X2" s="90"/>
    </row>
    <row r="3" spans="1:24" ht="69" customHeight="1">
      <c r="A3" s="3" t="s">
        <v>190</v>
      </c>
      <c r="B3" s="16"/>
      <c r="C3" s="112" t="s">
        <v>246</v>
      </c>
      <c r="D3" s="206" t="s">
        <v>306</v>
      </c>
      <c r="E3" s="211" t="s">
        <v>429</v>
      </c>
      <c r="F3" s="308" t="s">
        <v>307</v>
      </c>
      <c r="G3" s="308" t="s">
        <v>430</v>
      </c>
      <c r="H3" s="210" t="s">
        <v>376</v>
      </c>
      <c r="I3" s="210" t="s">
        <v>468</v>
      </c>
      <c r="J3" s="210" t="s">
        <v>412</v>
      </c>
      <c r="K3" s="210"/>
      <c r="L3" s="210" t="s">
        <v>469</v>
      </c>
      <c r="M3" s="210" t="s">
        <v>470</v>
      </c>
      <c r="N3" s="210"/>
      <c r="O3" s="210" t="s">
        <v>471</v>
      </c>
      <c r="P3" s="390"/>
      <c r="Q3" s="392"/>
      <c r="R3" s="90"/>
      <c r="S3" s="393"/>
      <c r="T3" s="90"/>
      <c r="U3" s="394"/>
      <c r="V3" s="394"/>
      <c r="W3" s="394"/>
      <c r="X3" s="90"/>
    </row>
    <row r="4" spans="1:24" ht="25.5">
      <c r="A4" s="153" t="s">
        <v>317</v>
      </c>
      <c r="B4" s="93"/>
      <c r="C4" s="243">
        <v>10744921</v>
      </c>
      <c r="D4" s="342">
        <v>10786227</v>
      </c>
      <c r="E4" s="111">
        <v>10569111</v>
      </c>
      <c r="F4" s="111">
        <v>115212</v>
      </c>
      <c r="G4" s="141">
        <v>116004</v>
      </c>
      <c r="H4" s="310">
        <v>382</v>
      </c>
      <c r="I4" s="91">
        <v>369</v>
      </c>
      <c r="J4" s="309">
        <f>H4/D4*10000</f>
        <v>0.35415535015163324</v>
      </c>
      <c r="K4" s="309">
        <f aca="true" t="shared" si="0" ref="K4:K19">I4/E4*10000</f>
        <v>0.34913059385978634</v>
      </c>
      <c r="L4" s="309">
        <f>I4/E4*10000</f>
        <v>0.34913059385978634</v>
      </c>
      <c r="M4" s="309">
        <f>H4/F4*100</f>
        <v>0.3315626844425928</v>
      </c>
      <c r="N4" s="309">
        <f aca="true" t="shared" si="1" ref="N4:N19">I4/G4*100</f>
        <v>0.31809247956967</v>
      </c>
      <c r="O4" s="309">
        <f>I4/G4*100</f>
        <v>0.31809247956967</v>
      </c>
      <c r="P4" s="391"/>
      <c r="Q4" s="90"/>
      <c r="R4" s="90"/>
      <c r="S4" s="351"/>
      <c r="T4" s="90"/>
      <c r="U4" s="395"/>
      <c r="V4" s="396"/>
      <c r="W4" s="396"/>
      <c r="X4" s="90"/>
    </row>
    <row r="5" spans="1:24" ht="12.75">
      <c r="A5" s="153" t="s">
        <v>318</v>
      </c>
      <c r="B5" s="93"/>
      <c r="C5" s="243">
        <v>12510331</v>
      </c>
      <c r="D5" s="342">
        <v>12595891</v>
      </c>
      <c r="E5" s="111">
        <v>12519571</v>
      </c>
      <c r="F5" s="111">
        <v>189027</v>
      </c>
      <c r="G5" s="111">
        <v>189695</v>
      </c>
      <c r="H5" s="310">
        <v>183</v>
      </c>
      <c r="I5" s="91">
        <v>113</v>
      </c>
      <c r="J5" s="309">
        <f aca="true" t="shared" si="2" ref="J5:J21">H5/D5*10000</f>
        <v>0.145285474445595</v>
      </c>
      <c r="K5" s="309">
        <f t="shared" si="0"/>
        <v>0.0902586837839731</v>
      </c>
      <c r="L5" s="309">
        <f aca="true" t="shared" si="3" ref="L5:L21">I5/E5*10000</f>
        <v>0.0902586837839731</v>
      </c>
      <c r="M5" s="309">
        <f aca="true" t="shared" si="4" ref="M5:M21">H5/F5*100</f>
        <v>0.0968115666015966</v>
      </c>
      <c r="N5" s="309">
        <f t="shared" si="1"/>
        <v>0.05956930862700651</v>
      </c>
      <c r="O5" s="309">
        <f aca="true" t="shared" si="5" ref="O5:O21">I5/G5*100</f>
        <v>0.05956930862700651</v>
      </c>
      <c r="P5" s="391"/>
      <c r="Q5" s="90"/>
      <c r="R5" s="90"/>
      <c r="S5" s="351"/>
      <c r="T5" s="90"/>
      <c r="U5" s="395"/>
      <c r="V5" s="396"/>
      <c r="W5" s="396"/>
      <c r="X5" s="90"/>
    </row>
    <row r="6" spans="1:24" ht="12.75">
      <c r="A6" s="153" t="s">
        <v>319</v>
      </c>
      <c r="B6" s="93"/>
      <c r="C6" s="243">
        <v>3442675</v>
      </c>
      <c r="D6" s="342">
        <v>3501872</v>
      </c>
      <c r="E6" s="111">
        <v>3375222</v>
      </c>
      <c r="F6" s="111">
        <v>56316</v>
      </c>
      <c r="G6" s="111">
        <v>56371</v>
      </c>
      <c r="H6" s="310">
        <v>63</v>
      </c>
      <c r="I6" s="91">
        <v>19</v>
      </c>
      <c r="J6" s="309">
        <f t="shared" si="2"/>
        <v>0.17990377717974843</v>
      </c>
      <c r="K6" s="309">
        <f t="shared" si="0"/>
        <v>0.05629259349459087</v>
      </c>
      <c r="L6" s="309">
        <f t="shared" si="3"/>
        <v>0.05629259349459087</v>
      </c>
      <c r="M6" s="309">
        <f t="shared" si="4"/>
        <v>0.11186874067760494</v>
      </c>
      <c r="N6" s="309">
        <f t="shared" si="1"/>
        <v>0.033705273988398295</v>
      </c>
      <c r="O6" s="309">
        <f t="shared" si="5"/>
        <v>0.033705273988398295</v>
      </c>
      <c r="P6" s="391"/>
      <c r="Q6" s="90"/>
      <c r="R6" s="90"/>
      <c r="S6" s="351"/>
      <c r="T6" s="90"/>
      <c r="U6" s="395"/>
      <c r="V6" s="396"/>
      <c r="W6" s="396"/>
      <c r="X6" s="90"/>
    </row>
    <row r="7" spans="1:24" ht="25.5">
      <c r="A7" s="153" t="s">
        <v>320</v>
      </c>
      <c r="B7" s="93"/>
      <c r="C7" s="243">
        <v>2511525</v>
      </c>
      <c r="D7" s="342">
        <v>2495635</v>
      </c>
      <c r="E7" s="111">
        <v>2449511</v>
      </c>
      <c r="F7" s="111">
        <v>48307</v>
      </c>
      <c r="G7" s="111">
        <v>48613</v>
      </c>
      <c r="H7" s="310">
        <v>24</v>
      </c>
      <c r="I7" s="91">
        <v>39</v>
      </c>
      <c r="J7" s="309">
        <f t="shared" si="2"/>
        <v>0.09616790916940979</v>
      </c>
      <c r="K7" s="309">
        <f t="shared" si="0"/>
        <v>0.15921545157380393</v>
      </c>
      <c r="L7" s="309">
        <f t="shared" si="3"/>
        <v>0.15921545157380393</v>
      </c>
      <c r="M7" s="309">
        <f t="shared" si="4"/>
        <v>0.049682240669054176</v>
      </c>
      <c r="N7" s="309">
        <f t="shared" si="1"/>
        <v>0.08022545409664081</v>
      </c>
      <c r="O7" s="309">
        <f t="shared" si="5"/>
        <v>0.08022545409664081</v>
      </c>
      <c r="P7" s="391"/>
      <c r="Q7" s="90"/>
      <c r="R7" s="90"/>
      <c r="S7" s="351"/>
      <c r="T7" s="90"/>
      <c r="U7" s="395"/>
      <c r="V7" s="396"/>
      <c r="W7" s="396"/>
      <c r="X7" s="90"/>
    </row>
    <row r="8" spans="1:24" ht="12.75">
      <c r="A8" s="153" t="s">
        <v>321</v>
      </c>
      <c r="B8" s="93"/>
      <c r="C8" s="243">
        <v>661716</v>
      </c>
      <c r="D8" s="342">
        <v>661301</v>
      </c>
      <c r="E8" s="111">
        <v>654774</v>
      </c>
      <c r="F8" s="111">
        <v>10276</v>
      </c>
      <c r="G8" s="111">
        <v>10267</v>
      </c>
      <c r="H8" s="310">
        <v>1</v>
      </c>
      <c r="I8" s="91">
        <v>0</v>
      </c>
      <c r="J8" s="309">
        <f t="shared" si="2"/>
        <v>0.015121707059266506</v>
      </c>
      <c r="K8" s="309">
        <f t="shared" si="0"/>
        <v>0</v>
      </c>
      <c r="L8" s="309">
        <f t="shared" si="3"/>
        <v>0</v>
      </c>
      <c r="M8" s="309">
        <f t="shared" si="4"/>
        <v>0.009731413001167769</v>
      </c>
      <c r="N8" s="309">
        <f t="shared" si="1"/>
        <v>0</v>
      </c>
      <c r="O8" s="309">
        <f t="shared" si="5"/>
        <v>0</v>
      </c>
      <c r="P8" s="391"/>
      <c r="Q8" s="90"/>
      <c r="R8" s="90"/>
      <c r="S8" s="351"/>
      <c r="T8" s="90"/>
      <c r="U8" s="395"/>
      <c r="V8" s="396"/>
      <c r="W8" s="396"/>
      <c r="X8" s="90"/>
    </row>
    <row r="9" spans="1:24" ht="12.75">
      <c r="A9" s="154" t="s">
        <v>322</v>
      </c>
      <c r="B9" s="93"/>
      <c r="C9" s="243">
        <v>1774224</v>
      </c>
      <c r="D9" s="342">
        <v>1798836</v>
      </c>
      <c r="E9" s="111">
        <v>1734272</v>
      </c>
      <c r="F9" s="111">
        <v>24358</v>
      </c>
      <c r="G9" s="111">
        <v>25187</v>
      </c>
      <c r="H9" s="310">
        <v>25</v>
      </c>
      <c r="I9" s="91">
        <v>21</v>
      </c>
      <c r="J9" s="309">
        <f t="shared" si="2"/>
        <v>0.1389787618215335</v>
      </c>
      <c r="K9" s="309">
        <f t="shared" si="0"/>
        <v>0.12108827219721013</v>
      </c>
      <c r="L9" s="309">
        <f t="shared" si="3"/>
        <v>0.12108827219721013</v>
      </c>
      <c r="M9" s="309">
        <f t="shared" si="4"/>
        <v>0.10263568437474341</v>
      </c>
      <c r="N9" s="309">
        <f t="shared" si="1"/>
        <v>0.08337634493984993</v>
      </c>
      <c r="O9" s="309">
        <f t="shared" si="5"/>
        <v>0.08337634493984993</v>
      </c>
      <c r="P9" s="391"/>
      <c r="Q9" s="90"/>
      <c r="R9" s="90"/>
      <c r="S9" s="351"/>
      <c r="T9" s="90"/>
      <c r="U9" s="395"/>
      <c r="V9" s="396"/>
      <c r="W9" s="396"/>
      <c r="X9" s="90"/>
    </row>
    <row r="10" spans="1:24" ht="12.75">
      <c r="A10" s="153" t="s">
        <v>323</v>
      </c>
      <c r="B10" s="93"/>
      <c r="C10" s="243">
        <v>6061951</v>
      </c>
      <c r="D10" s="342">
        <v>6092126</v>
      </c>
      <c r="E10" s="111">
        <v>6016481</v>
      </c>
      <c r="F10" s="111">
        <v>93059</v>
      </c>
      <c r="G10" s="111">
        <v>93988</v>
      </c>
      <c r="H10" s="310">
        <v>87</v>
      </c>
      <c r="I10" s="91">
        <v>86</v>
      </c>
      <c r="J10" s="309">
        <f t="shared" si="2"/>
        <v>0.14280728927799588</v>
      </c>
      <c r="K10" s="309">
        <f t="shared" si="0"/>
        <v>0.14294069905647505</v>
      </c>
      <c r="L10" s="309">
        <f t="shared" si="3"/>
        <v>0.14294069905647505</v>
      </c>
      <c r="M10" s="309">
        <f t="shared" si="4"/>
        <v>0.09348907682223107</v>
      </c>
      <c r="N10" s="309">
        <f t="shared" si="1"/>
        <v>0.09150104268630038</v>
      </c>
      <c r="O10" s="309">
        <f t="shared" si="5"/>
        <v>0.09150104268630038</v>
      </c>
      <c r="P10" s="391"/>
      <c r="Q10" s="90"/>
      <c r="R10" s="90"/>
      <c r="S10" s="351"/>
      <c r="T10" s="90"/>
      <c r="U10" s="395"/>
      <c r="V10" s="396"/>
      <c r="W10" s="396"/>
      <c r="X10" s="90"/>
    </row>
    <row r="11" spans="1:24" ht="25.5">
      <c r="A11" s="153" t="s">
        <v>206</v>
      </c>
      <c r="B11" s="93"/>
      <c r="C11" s="243">
        <v>1651216</v>
      </c>
      <c r="D11" s="342">
        <v>1634734</v>
      </c>
      <c r="E11" s="111">
        <v>1600327</v>
      </c>
      <c r="F11" s="111">
        <v>34557</v>
      </c>
      <c r="G11" s="111">
        <v>35219</v>
      </c>
      <c r="H11" s="310">
        <v>66</v>
      </c>
      <c r="I11" s="91">
        <v>74</v>
      </c>
      <c r="J11" s="309">
        <f t="shared" si="2"/>
        <v>0.40373540894114884</v>
      </c>
      <c r="K11" s="309">
        <f t="shared" si="0"/>
        <v>0.4624054958767802</v>
      </c>
      <c r="L11" s="309">
        <f t="shared" si="3"/>
        <v>0.4624054958767802</v>
      </c>
      <c r="M11" s="309">
        <f t="shared" si="4"/>
        <v>0.19098880111120756</v>
      </c>
      <c r="N11" s="309">
        <f t="shared" si="1"/>
        <v>0.21011385899656435</v>
      </c>
      <c r="O11" s="309">
        <f t="shared" si="5"/>
        <v>0.21011385899656435</v>
      </c>
      <c r="P11" s="391"/>
      <c r="Q11" s="90"/>
      <c r="R11" s="90"/>
      <c r="S11" s="351"/>
      <c r="T11" s="90"/>
      <c r="U11" s="395"/>
      <c r="V11" s="396"/>
      <c r="W11" s="396"/>
      <c r="X11" s="90"/>
    </row>
    <row r="12" spans="1:24" ht="25.5">
      <c r="A12" s="153" t="s">
        <v>324</v>
      </c>
      <c r="B12" s="93"/>
      <c r="C12" s="243">
        <v>7928815</v>
      </c>
      <c r="D12" s="342">
        <v>7913502</v>
      </c>
      <c r="E12" s="111">
        <v>7778995</v>
      </c>
      <c r="F12" s="111">
        <v>139021</v>
      </c>
      <c r="G12" s="111">
        <v>139446</v>
      </c>
      <c r="H12" s="310">
        <v>261</v>
      </c>
      <c r="I12" s="91">
        <v>162</v>
      </c>
      <c r="J12" s="309">
        <f t="shared" si="2"/>
        <v>0.32981605362581573</v>
      </c>
      <c r="K12" s="309">
        <f t="shared" si="0"/>
        <v>0.2082531226720161</v>
      </c>
      <c r="L12" s="309">
        <f t="shared" si="3"/>
        <v>0.2082531226720161</v>
      </c>
      <c r="M12" s="309">
        <f t="shared" si="4"/>
        <v>0.18774142036095265</v>
      </c>
      <c r="N12" s="309">
        <f t="shared" si="1"/>
        <v>0.11617400283980896</v>
      </c>
      <c r="O12" s="309">
        <f t="shared" si="5"/>
        <v>0.11617400283980896</v>
      </c>
      <c r="P12" s="391"/>
      <c r="Q12" s="90"/>
      <c r="R12" s="90"/>
      <c r="S12" s="351"/>
      <c r="T12" s="90"/>
      <c r="U12" s="395"/>
      <c r="V12" s="396"/>
      <c r="W12" s="396"/>
      <c r="X12" s="90"/>
    </row>
    <row r="13" spans="1:24" ht="12.75">
      <c r="A13" s="153" t="s">
        <v>161</v>
      </c>
      <c r="B13" s="93"/>
      <c r="C13" s="243">
        <v>17872763</v>
      </c>
      <c r="D13" s="342">
        <v>17841956</v>
      </c>
      <c r="E13" s="111">
        <v>17554329</v>
      </c>
      <c r="F13" s="111">
        <v>309497</v>
      </c>
      <c r="G13" s="111">
        <v>308995</v>
      </c>
      <c r="H13" s="310">
        <v>645</v>
      </c>
      <c r="I13" s="91">
        <v>464</v>
      </c>
      <c r="J13" s="309">
        <f t="shared" si="2"/>
        <v>0.3615074490711669</v>
      </c>
      <c r="K13" s="309">
        <f t="shared" si="0"/>
        <v>0.26432226489545685</v>
      </c>
      <c r="L13" s="309">
        <f t="shared" si="3"/>
        <v>0.26432226489545685</v>
      </c>
      <c r="M13" s="309">
        <f t="shared" si="4"/>
        <v>0.2084026662617085</v>
      </c>
      <c r="N13" s="309">
        <f t="shared" si="1"/>
        <v>0.15016424213984045</v>
      </c>
      <c r="O13" s="309">
        <f t="shared" si="5"/>
        <v>0.15016424213984045</v>
      </c>
      <c r="P13" s="391"/>
      <c r="Q13" s="90"/>
      <c r="R13" s="90"/>
      <c r="S13" s="351"/>
      <c r="T13" s="90"/>
      <c r="U13" s="395"/>
      <c r="V13" s="396"/>
      <c r="W13" s="396"/>
      <c r="X13" s="90"/>
    </row>
    <row r="14" spans="1:24" ht="25.5">
      <c r="A14" s="153" t="s">
        <v>207</v>
      </c>
      <c r="B14" s="93"/>
      <c r="C14" s="243">
        <v>4012675</v>
      </c>
      <c r="D14" s="342">
        <v>3999117</v>
      </c>
      <c r="E14" s="111">
        <v>3990278</v>
      </c>
      <c r="F14" s="111">
        <v>65875</v>
      </c>
      <c r="G14" s="111">
        <v>65456</v>
      </c>
      <c r="H14" s="310">
        <v>102</v>
      </c>
      <c r="I14" s="91">
        <v>95</v>
      </c>
      <c r="J14" s="309">
        <f t="shared" si="2"/>
        <v>0.25505630367903714</v>
      </c>
      <c r="K14" s="309">
        <f t="shared" si="0"/>
        <v>0.23807865015921198</v>
      </c>
      <c r="L14" s="309">
        <f t="shared" si="3"/>
        <v>0.23807865015921198</v>
      </c>
      <c r="M14" s="309">
        <f t="shared" si="4"/>
        <v>0.15483870967741936</v>
      </c>
      <c r="N14" s="309">
        <f t="shared" si="1"/>
        <v>0.14513566365191885</v>
      </c>
      <c r="O14" s="309">
        <f t="shared" si="5"/>
        <v>0.14513566365191885</v>
      </c>
      <c r="P14" s="391"/>
      <c r="Q14" s="90"/>
      <c r="R14" s="90"/>
      <c r="S14" s="351"/>
      <c r="T14" s="90"/>
      <c r="U14" s="395"/>
      <c r="V14" s="396"/>
      <c r="W14" s="396"/>
      <c r="X14" s="90"/>
    </row>
    <row r="15" spans="1:24" ht="12.75">
      <c r="A15" s="153" t="s">
        <v>326</v>
      </c>
      <c r="B15" s="93"/>
      <c r="C15" s="243">
        <v>1022585</v>
      </c>
      <c r="D15" s="342">
        <v>1013352</v>
      </c>
      <c r="E15" s="111">
        <v>994287</v>
      </c>
      <c r="F15" s="111">
        <v>20532</v>
      </c>
      <c r="G15" s="111">
        <v>20833</v>
      </c>
      <c r="H15" s="310">
        <v>16</v>
      </c>
      <c r="I15" s="91">
        <v>19</v>
      </c>
      <c r="J15" s="309">
        <f t="shared" si="2"/>
        <v>0.15789182830842588</v>
      </c>
      <c r="K15" s="309">
        <f t="shared" si="0"/>
        <v>0.19109170692164335</v>
      </c>
      <c r="L15" s="309">
        <f t="shared" si="3"/>
        <v>0.19109170692164335</v>
      </c>
      <c r="M15" s="309">
        <f t="shared" si="4"/>
        <v>0.07792713812585232</v>
      </c>
      <c r="N15" s="309">
        <f t="shared" si="1"/>
        <v>0.09120145922334758</v>
      </c>
      <c r="O15" s="309">
        <f t="shared" si="5"/>
        <v>0.09120145922334758</v>
      </c>
      <c r="P15" s="391"/>
      <c r="Q15" s="90"/>
      <c r="R15" s="90"/>
      <c r="S15" s="351"/>
      <c r="T15" s="90"/>
      <c r="U15" s="395"/>
      <c r="V15" s="396"/>
      <c r="W15" s="396"/>
      <c r="X15" s="90"/>
    </row>
    <row r="16" spans="1:24" ht="12.75">
      <c r="A16" s="153" t="s">
        <v>327</v>
      </c>
      <c r="B16" s="93"/>
      <c r="C16" s="243">
        <v>4168732</v>
      </c>
      <c r="D16" s="342">
        <v>4137051</v>
      </c>
      <c r="E16" s="111">
        <v>4050204</v>
      </c>
      <c r="F16" s="111">
        <v>75509</v>
      </c>
      <c r="G16" s="111">
        <v>74460</v>
      </c>
      <c r="H16" s="310">
        <v>117</v>
      </c>
      <c r="I16" s="91">
        <v>101</v>
      </c>
      <c r="J16" s="309">
        <f t="shared" si="2"/>
        <v>0.28281014664793835</v>
      </c>
      <c r="K16" s="309">
        <f t="shared" si="0"/>
        <v>0.24937015518230687</v>
      </c>
      <c r="L16" s="309">
        <f t="shared" si="3"/>
        <v>0.24937015518230687</v>
      </c>
      <c r="M16" s="309">
        <f t="shared" si="4"/>
        <v>0.15494841674502377</v>
      </c>
      <c r="N16" s="309">
        <f t="shared" si="1"/>
        <v>0.13564329841525652</v>
      </c>
      <c r="O16" s="309">
        <f t="shared" si="5"/>
        <v>0.13564329841525652</v>
      </c>
      <c r="P16" s="391"/>
      <c r="Q16" s="90"/>
      <c r="R16" s="90"/>
      <c r="S16" s="351"/>
      <c r="T16" s="90"/>
      <c r="U16" s="395"/>
      <c r="V16" s="396"/>
      <c r="W16" s="396"/>
      <c r="X16" s="90"/>
    </row>
    <row r="17" spans="1:24" ht="25.5">
      <c r="A17" s="153" t="s">
        <v>328</v>
      </c>
      <c r="B17" s="93"/>
      <c r="C17" s="243">
        <v>2356219</v>
      </c>
      <c r="D17" s="342">
        <v>2313280</v>
      </c>
      <c r="E17" s="111">
        <v>2259393</v>
      </c>
      <c r="F17" s="111">
        <v>46793</v>
      </c>
      <c r="G17" s="111">
        <v>48246</v>
      </c>
      <c r="H17" s="310">
        <v>55</v>
      </c>
      <c r="I17" s="91">
        <v>52</v>
      </c>
      <c r="J17" s="309">
        <f t="shared" si="2"/>
        <v>0.23775764282750034</v>
      </c>
      <c r="K17" s="309">
        <f t="shared" si="0"/>
        <v>0.23015031028245198</v>
      </c>
      <c r="L17" s="309">
        <f t="shared" si="3"/>
        <v>0.23015031028245198</v>
      </c>
      <c r="M17" s="309">
        <f t="shared" si="4"/>
        <v>0.11753894813326779</v>
      </c>
      <c r="N17" s="309">
        <f t="shared" si="1"/>
        <v>0.10778095593417071</v>
      </c>
      <c r="O17" s="309">
        <f t="shared" si="5"/>
        <v>0.10778095593417071</v>
      </c>
      <c r="P17" s="391"/>
      <c r="Q17" s="90"/>
      <c r="R17" s="90"/>
      <c r="S17" s="351"/>
      <c r="T17" s="90"/>
      <c r="U17" s="395"/>
      <c r="V17" s="396"/>
      <c r="W17" s="396"/>
      <c r="X17" s="90"/>
    </row>
    <row r="18" spans="1:24" ht="25.5">
      <c r="A18" s="153" t="s">
        <v>208</v>
      </c>
      <c r="B18" s="93"/>
      <c r="C18" s="243">
        <v>2832027</v>
      </c>
      <c r="D18" s="342">
        <v>2837641</v>
      </c>
      <c r="E18" s="111">
        <v>2806531</v>
      </c>
      <c r="F18" s="111">
        <v>51137</v>
      </c>
      <c r="G18" s="111">
        <v>52250</v>
      </c>
      <c r="H18" s="310">
        <v>62</v>
      </c>
      <c r="I18" s="91">
        <v>71</v>
      </c>
      <c r="J18" s="309">
        <f t="shared" si="2"/>
        <v>0.218491345452085</v>
      </c>
      <c r="K18" s="309">
        <f t="shared" si="0"/>
        <v>0.2529813495735483</v>
      </c>
      <c r="L18" s="309">
        <f t="shared" si="3"/>
        <v>0.2529813495735483</v>
      </c>
      <c r="M18" s="309">
        <f t="shared" si="4"/>
        <v>0.12124293564346755</v>
      </c>
      <c r="N18" s="309">
        <f t="shared" si="1"/>
        <v>0.13588516746411483</v>
      </c>
      <c r="O18" s="309">
        <f t="shared" si="5"/>
        <v>0.13588516746411483</v>
      </c>
      <c r="P18" s="391"/>
      <c r="Q18" s="90"/>
      <c r="R18" s="90"/>
      <c r="S18" s="351"/>
      <c r="T18" s="90"/>
      <c r="U18" s="395"/>
      <c r="V18" s="396"/>
      <c r="W18" s="396"/>
      <c r="X18" s="90"/>
    </row>
    <row r="19" spans="1:24" ht="12.75">
      <c r="A19" s="153" t="s">
        <v>329</v>
      </c>
      <c r="B19" s="93"/>
      <c r="C19" s="243">
        <v>2249882</v>
      </c>
      <c r="D19" s="342">
        <v>2221222</v>
      </c>
      <c r="E19" s="111">
        <v>2170460</v>
      </c>
      <c r="F19" s="111">
        <v>39885</v>
      </c>
      <c r="G19" s="111">
        <v>39983</v>
      </c>
      <c r="H19" s="310">
        <v>48</v>
      </c>
      <c r="I19" s="91">
        <v>27</v>
      </c>
      <c r="J19" s="309">
        <f t="shared" si="2"/>
        <v>0.21609726537914717</v>
      </c>
      <c r="K19" s="309">
        <f t="shared" si="0"/>
        <v>0.12439759313693871</v>
      </c>
      <c r="L19" s="309">
        <f t="shared" si="3"/>
        <v>0.12439759313693871</v>
      </c>
      <c r="M19" s="309">
        <f t="shared" si="4"/>
        <v>0.12034599473486274</v>
      </c>
      <c r="N19" s="309">
        <f t="shared" si="1"/>
        <v>0.06752869969737138</v>
      </c>
      <c r="O19" s="309">
        <f t="shared" si="5"/>
        <v>0.06752869969737138</v>
      </c>
      <c r="P19" s="391"/>
      <c r="Q19" s="90"/>
      <c r="R19" s="90"/>
      <c r="S19" s="351"/>
      <c r="T19" s="90"/>
      <c r="U19" s="395"/>
      <c r="V19" s="396"/>
      <c r="W19" s="396"/>
      <c r="X19" s="90"/>
    </row>
    <row r="20" spans="2:24" ht="12.75">
      <c r="B20" s="97"/>
      <c r="C20" s="244"/>
      <c r="D20" s="340"/>
      <c r="E20" s="190"/>
      <c r="F20" s="111"/>
      <c r="G20" s="111"/>
      <c r="H20" s="310"/>
      <c r="I20" s="91"/>
      <c r="J20" s="309"/>
      <c r="K20" s="309"/>
      <c r="L20" s="309"/>
      <c r="M20" s="309"/>
      <c r="N20" s="309"/>
      <c r="O20" s="309"/>
      <c r="P20" s="391"/>
      <c r="Q20" s="90"/>
      <c r="R20" s="90"/>
      <c r="S20" s="351"/>
      <c r="T20" s="90"/>
      <c r="U20" s="395"/>
      <c r="V20" s="396"/>
      <c r="W20" s="396"/>
      <c r="X20" s="90"/>
    </row>
    <row r="21" spans="1:24" ht="25.5">
      <c r="A21" s="151" t="s">
        <v>395</v>
      </c>
      <c r="B21" s="155"/>
      <c r="C21" s="243">
        <v>81802257</v>
      </c>
      <c r="D21" s="341">
        <f>SUM(D4:D20)</f>
        <v>81843743</v>
      </c>
      <c r="E21" s="191">
        <f>SUM(E4:E20)</f>
        <v>80523746</v>
      </c>
      <c r="F21" s="111">
        <v>1319361</v>
      </c>
      <c r="G21" s="111">
        <f>SUM(G4:G20)</f>
        <v>1325013</v>
      </c>
      <c r="H21" s="310">
        <f>SUM(H4:H20)</f>
        <v>2137</v>
      </c>
      <c r="I21" s="91">
        <f>SUM(I4:I20)</f>
        <v>1712</v>
      </c>
      <c r="J21" s="309">
        <f t="shared" si="2"/>
        <v>0.2611073151920728</v>
      </c>
      <c r="K21" s="309">
        <f>I21/E21*10000</f>
        <v>0.2126080920279094</v>
      </c>
      <c r="L21" s="309">
        <f t="shared" si="3"/>
        <v>0.2126080920279094</v>
      </c>
      <c r="M21" s="309">
        <f t="shared" si="4"/>
        <v>0.16197234873548635</v>
      </c>
      <c r="N21" s="309">
        <f>I21/G21*100</f>
        <v>0.12920627948555977</v>
      </c>
      <c r="O21" s="309">
        <f t="shared" si="5"/>
        <v>0.12920627948555977</v>
      </c>
      <c r="P21" s="391"/>
      <c r="Q21" s="90"/>
      <c r="R21" s="90"/>
      <c r="S21" s="351"/>
      <c r="T21" s="90"/>
      <c r="U21" s="395"/>
      <c r="V21" s="396"/>
      <c r="W21" s="396"/>
      <c r="X21" s="90"/>
    </row>
    <row r="22" spans="17:24" ht="9" customHeight="1">
      <c r="Q22" s="90"/>
      <c r="R22" s="90"/>
      <c r="S22" s="90"/>
      <c r="T22" s="90"/>
      <c r="U22" s="90"/>
      <c r="V22" s="90"/>
      <c r="W22" s="90"/>
      <c r="X22" s="90"/>
    </row>
    <row r="23" spans="1:24" ht="11.25" customHeight="1">
      <c r="A23" s="254" t="s">
        <v>299</v>
      </c>
      <c r="Q23" s="90"/>
      <c r="R23" s="90"/>
      <c r="S23" s="90"/>
      <c r="T23" s="90"/>
      <c r="U23" s="90"/>
      <c r="V23" s="90"/>
      <c r="W23" s="90"/>
      <c r="X23" s="90"/>
    </row>
    <row r="24" ht="12.75" hidden="1"/>
    <row r="25" ht="21.75" customHeight="1"/>
    <row r="26" ht="12.75" hidden="1"/>
    <row r="27" ht="15.75">
      <c r="A27" s="116" t="s">
        <v>410</v>
      </c>
    </row>
    <row r="29" spans="1:18" ht="55.5" customHeight="1">
      <c r="A29" s="3" t="s">
        <v>190</v>
      </c>
      <c r="C29" s="256" t="s">
        <v>387</v>
      </c>
      <c r="D29" s="256" t="s">
        <v>371</v>
      </c>
      <c r="E29" s="256" t="s">
        <v>377</v>
      </c>
      <c r="F29" s="256" t="s">
        <v>473</v>
      </c>
      <c r="G29" s="256" t="s">
        <v>474</v>
      </c>
      <c r="H29" s="256" t="s">
        <v>475</v>
      </c>
      <c r="I29" s="256" t="s">
        <v>476</v>
      </c>
      <c r="J29" s="256" t="s">
        <v>477</v>
      </c>
      <c r="K29" s="256" t="s">
        <v>378</v>
      </c>
      <c r="L29" s="256" t="s">
        <v>472</v>
      </c>
      <c r="M29" s="256"/>
      <c r="N29" s="110"/>
      <c r="O29" s="256"/>
      <c r="P29" s="256"/>
      <c r="Q29" s="256"/>
      <c r="R29" s="256"/>
    </row>
    <row r="30" spans="1:18" ht="25.5">
      <c r="A30" s="153" t="s">
        <v>317</v>
      </c>
      <c r="C30" s="91">
        <v>361</v>
      </c>
      <c r="D30" s="91">
        <v>376</v>
      </c>
      <c r="E30" s="91">
        <v>65</v>
      </c>
      <c r="F30" s="109">
        <f>D30/(D30+E30)</f>
        <v>0.8526077097505669</v>
      </c>
      <c r="G30" s="109">
        <f>E30/(D30+E30)</f>
        <v>0.1473922902494331</v>
      </c>
      <c r="H30" s="91">
        <v>370</v>
      </c>
      <c r="I30" s="91">
        <v>91</v>
      </c>
      <c r="J30" s="109">
        <f>H30/(H30+I30)</f>
        <v>0.8026030368763557</v>
      </c>
      <c r="K30" s="91"/>
      <c r="L30" s="109">
        <f>I30/(I30+H30)</f>
        <v>0.19739696312364424</v>
      </c>
      <c r="M30" s="109"/>
      <c r="O30" s="91"/>
      <c r="P30" s="91"/>
      <c r="Q30" s="109"/>
      <c r="R30" s="109"/>
    </row>
    <row r="31" spans="1:18" ht="12.75">
      <c r="A31" s="153" t="s">
        <v>318</v>
      </c>
      <c r="C31" s="91">
        <v>299</v>
      </c>
      <c r="D31" s="91">
        <v>135</v>
      </c>
      <c r="E31" s="91">
        <v>62</v>
      </c>
      <c r="F31" s="109">
        <f aca="true" t="shared" si="6" ref="F31:F47">D31/(D31+E31)</f>
        <v>0.6852791878172588</v>
      </c>
      <c r="G31" s="109">
        <f aca="true" t="shared" si="7" ref="G31:G47">E31/(D31+E31)</f>
        <v>0.3147208121827411</v>
      </c>
      <c r="H31" s="91">
        <v>100</v>
      </c>
      <c r="I31" s="91">
        <v>26</v>
      </c>
      <c r="J31" s="109">
        <f aca="true" t="shared" si="8" ref="J31:J45">H31/(H31+I31)</f>
        <v>0.7936507936507936</v>
      </c>
      <c r="K31" s="91"/>
      <c r="L31" s="109">
        <f aca="true" t="shared" si="9" ref="L31:L45">I31/(I31+H31)</f>
        <v>0.20634920634920634</v>
      </c>
      <c r="M31" s="109"/>
      <c r="O31" s="91"/>
      <c r="P31" s="91"/>
      <c r="Q31" s="109"/>
      <c r="R31" s="109"/>
    </row>
    <row r="32" spans="1:18" ht="12.75">
      <c r="A32" s="153" t="s">
        <v>319</v>
      </c>
      <c r="C32" s="91">
        <v>67</v>
      </c>
      <c r="D32" s="91">
        <v>60</v>
      </c>
      <c r="E32" s="91">
        <v>5</v>
      </c>
      <c r="F32" s="109">
        <f t="shared" si="6"/>
        <v>0.9230769230769231</v>
      </c>
      <c r="G32" s="109">
        <f t="shared" si="7"/>
        <v>0.07692307692307693</v>
      </c>
      <c r="H32" s="91">
        <v>18</v>
      </c>
      <c r="I32" s="91">
        <v>4</v>
      </c>
      <c r="J32" s="109">
        <f t="shared" si="8"/>
        <v>0.8181818181818182</v>
      </c>
      <c r="K32" s="91"/>
      <c r="L32" s="109">
        <f t="shared" si="9"/>
        <v>0.18181818181818182</v>
      </c>
      <c r="M32" s="109"/>
      <c r="O32" s="91"/>
      <c r="P32" s="91"/>
      <c r="Q32" s="109"/>
      <c r="R32" s="109"/>
    </row>
    <row r="33" spans="1:18" ht="25.5">
      <c r="A33" s="153" t="s">
        <v>320</v>
      </c>
      <c r="C33" s="91">
        <v>51</v>
      </c>
      <c r="D33" s="91">
        <v>16</v>
      </c>
      <c r="E33" s="91">
        <v>10</v>
      </c>
      <c r="F33" s="109">
        <f t="shared" si="6"/>
        <v>0.6153846153846154</v>
      </c>
      <c r="G33" s="109">
        <f t="shared" si="7"/>
        <v>0.38461538461538464</v>
      </c>
      <c r="H33" s="91">
        <v>30</v>
      </c>
      <c r="I33" s="91">
        <v>18</v>
      </c>
      <c r="J33" s="109">
        <f t="shared" si="8"/>
        <v>0.625</v>
      </c>
      <c r="K33" s="91"/>
      <c r="L33" s="109">
        <f t="shared" si="9"/>
        <v>0.375</v>
      </c>
      <c r="M33" s="109"/>
      <c r="O33" s="91"/>
      <c r="P33" s="91"/>
      <c r="Q33" s="109"/>
      <c r="R33" s="109"/>
    </row>
    <row r="34" spans="1:18" ht="12.75">
      <c r="A34" s="153" t="s">
        <v>321</v>
      </c>
      <c r="C34" s="91">
        <v>3</v>
      </c>
      <c r="D34" s="91">
        <v>2</v>
      </c>
      <c r="E34" s="91">
        <v>0</v>
      </c>
      <c r="F34" s="109">
        <f t="shared" si="6"/>
        <v>1</v>
      </c>
      <c r="G34" s="109">
        <f t="shared" si="7"/>
        <v>0</v>
      </c>
      <c r="H34" s="91">
        <v>0</v>
      </c>
      <c r="I34" s="91">
        <v>0</v>
      </c>
      <c r="J34" s="109"/>
      <c r="K34" s="91"/>
      <c r="L34" s="109"/>
      <c r="M34" s="109"/>
      <c r="O34" s="91"/>
      <c r="P34" s="91"/>
      <c r="Q34" s="109"/>
      <c r="R34" s="109"/>
    </row>
    <row r="35" spans="1:18" ht="12.75">
      <c r="A35" s="154" t="s">
        <v>322</v>
      </c>
      <c r="C35" s="91">
        <v>67</v>
      </c>
      <c r="D35" s="91">
        <v>23</v>
      </c>
      <c r="E35" s="91">
        <v>4</v>
      </c>
      <c r="F35" s="109">
        <f t="shared" si="6"/>
        <v>0.8518518518518519</v>
      </c>
      <c r="G35" s="109">
        <f t="shared" si="7"/>
        <v>0.14814814814814814</v>
      </c>
      <c r="H35" s="91">
        <v>19</v>
      </c>
      <c r="I35" s="91">
        <v>2</v>
      </c>
      <c r="J35" s="109">
        <f t="shared" si="8"/>
        <v>0.9047619047619048</v>
      </c>
      <c r="K35" s="91"/>
      <c r="L35" s="109">
        <f t="shared" si="9"/>
        <v>0.09523809523809523</v>
      </c>
      <c r="M35" s="109"/>
      <c r="O35" s="91"/>
      <c r="P35" s="91"/>
      <c r="Q35" s="109"/>
      <c r="R35" s="109"/>
    </row>
    <row r="36" spans="1:18" ht="12.75">
      <c r="A36" s="153" t="s">
        <v>323</v>
      </c>
      <c r="C36" s="91">
        <v>289</v>
      </c>
      <c r="D36" s="91">
        <v>77</v>
      </c>
      <c r="E36" s="91">
        <v>22</v>
      </c>
      <c r="F36" s="109">
        <f t="shared" si="6"/>
        <v>0.7777777777777778</v>
      </c>
      <c r="G36" s="109">
        <f t="shared" si="7"/>
        <v>0.2222222222222222</v>
      </c>
      <c r="H36" s="91">
        <v>74</v>
      </c>
      <c r="I36" s="91">
        <v>27</v>
      </c>
      <c r="J36" s="109">
        <f t="shared" si="8"/>
        <v>0.7326732673267327</v>
      </c>
      <c r="K36" s="91"/>
      <c r="L36" s="109">
        <f t="shared" si="9"/>
        <v>0.26732673267326734</v>
      </c>
      <c r="M36" s="109"/>
      <c r="O36" s="91"/>
      <c r="P36" s="91"/>
      <c r="Q36" s="109"/>
      <c r="R36" s="109"/>
    </row>
    <row r="37" spans="1:18" ht="25.5">
      <c r="A37" s="153" t="s">
        <v>206</v>
      </c>
      <c r="C37" s="91">
        <v>126</v>
      </c>
      <c r="D37" s="91">
        <v>62</v>
      </c>
      <c r="E37" s="91">
        <v>4</v>
      </c>
      <c r="F37" s="109">
        <f t="shared" si="6"/>
        <v>0.9393939393939394</v>
      </c>
      <c r="G37" s="109">
        <f t="shared" si="7"/>
        <v>0.06060606060606061</v>
      </c>
      <c r="H37" s="91">
        <v>67</v>
      </c>
      <c r="I37" s="91">
        <v>9</v>
      </c>
      <c r="J37" s="109">
        <f t="shared" si="8"/>
        <v>0.881578947368421</v>
      </c>
      <c r="K37" s="91"/>
      <c r="L37" s="109">
        <f t="shared" si="9"/>
        <v>0.11842105263157894</v>
      </c>
      <c r="M37" s="109"/>
      <c r="O37" s="91"/>
      <c r="P37" s="91"/>
      <c r="Q37" s="109"/>
      <c r="R37" s="109"/>
    </row>
    <row r="38" spans="1:18" ht="25.5">
      <c r="A38" s="153" t="s">
        <v>324</v>
      </c>
      <c r="C38" s="91">
        <v>364</v>
      </c>
      <c r="D38" s="91">
        <v>224</v>
      </c>
      <c r="E38" s="91">
        <v>59</v>
      </c>
      <c r="F38" s="109">
        <f t="shared" si="6"/>
        <v>0.7915194346289752</v>
      </c>
      <c r="G38" s="109">
        <f t="shared" si="7"/>
        <v>0.20848056537102475</v>
      </c>
      <c r="H38" s="91">
        <v>166</v>
      </c>
      <c r="I38" s="91">
        <v>40</v>
      </c>
      <c r="J38" s="109">
        <f t="shared" si="8"/>
        <v>0.8058252427184466</v>
      </c>
      <c r="K38" s="91"/>
      <c r="L38" s="109">
        <f t="shared" si="9"/>
        <v>0.1941747572815534</v>
      </c>
      <c r="M38" s="109"/>
      <c r="O38" s="91"/>
      <c r="P38" s="91"/>
      <c r="Q38" s="109"/>
      <c r="R38" s="109"/>
    </row>
    <row r="39" spans="1:18" ht="12.75">
      <c r="A39" s="153" t="s">
        <v>161</v>
      </c>
      <c r="C39" s="91">
        <v>801</v>
      </c>
      <c r="D39" s="91">
        <v>535</v>
      </c>
      <c r="E39" s="91">
        <v>140</v>
      </c>
      <c r="F39" s="109">
        <f t="shared" si="6"/>
        <v>0.7925925925925926</v>
      </c>
      <c r="G39" s="109">
        <f t="shared" si="7"/>
        <v>0.2074074074074074</v>
      </c>
      <c r="H39" s="91">
        <v>382</v>
      </c>
      <c r="I39" s="91">
        <v>109</v>
      </c>
      <c r="J39" s="109">
        <f t="shared" si="8"/>
        <v>0.7780040733197556</v>
      </c>
      <c r="K39" s="91"/>
      <c r="L39" s="109">
        <f t="shared" si="9"/>
        <v>0.2219959266802444</v>
      </c>
      <c r="M39" s="109"/>
      <c r="O39" s="91"/>
      <c r="P39" s="91"/>
      <c r="Q39" s="109"/>
      <c r="R39" s="109"/>
    </row>
    <row r="40" spans="1:18" ht="25.5">
      <c r="A40" s="153" t="s">
        <v>207</v>
      </c>
      <c r="C40" s="91">
        <v>384</v>
      </c>
      <c r="D40" s="91">
        <v>76</v>
      </c>
      <c r="E40" s="91">
        <v>30</v>
      </c>
      <c r="F40" s="109">
        <f t="shared" si="6"/>
        <v>0.7169811320754716</v>
      </c>
      <c r="G40" s="109">
        <f t="shared" si="7"/>
        <v>0.2830188679245283</v>
      </c>
      <c r="H40" s="91">
        <v>67</v>
      </c>
      <c r="I40" s="91">
        <v>33</v>
      </c>
      <c r="J40" s="109">
        <f t="shared" si="8"/>
        <v>0.67</v>
      </c>
      <c r="K40" s="91"/>
      <c r="L40" s="109">
        <f t="shared" si="9"/>
        <v>0.33</v>
      </c>
      <c r="M40" s="109"/>
      <c r="O40" s="91"/>
      <c r="P40" s="91"/>
      <c r="Q40" s="109"/>
      <c r="R40" s="109"/>
    </row>
    <row r="41" spans="1:18" ht="12.75">
      <c r="A41" s="153" t="s">
        <v>326</v>
      </c>
      <c r="C41" s="91">
        <v>28</v>
      </c>
      <c r="D41" s="91">
        <v>16</v>
      </c>
      <c r="E41" s="91">
        <v>3</v>
      </c>
      <c r="F41" s="109">
        <f t="shared" si="6"/>
        <v>0.8421052631578947</v>
      </c>
      <c r="G41" s="109">
        <f t="shared" si="7"/>
        <v>0.15789473684210525</v>
      </c>
      <c r="H41" s="91">
        <v>17</v>
      </c>
      <c r="I41" s="91">
        <v>3</v>
      </c>
      <c r="J41" s="109">
        <f t="shared" si="8"/>
        <v>0.85</v>
      </c>
      <c r="K41" s="91"/>
      <c r="L41" s="109">
        <f t="shared" si="9"/>
        <v>0.15</v>
      </c>
      <c r="M41" s="109"/>
      <c r="O41" s="91"/>
      <c r="P41" s="91"/>
      <c r="Q41" s="109"/>
      <c r="R41" s="109"/>
    </row>
    <row r="42" spans="1:18" ht="12.75">
      <c r="A42" s="153" t="s">
        <v>327</v>
      </c>
      <c r="C42" s="91">
        <v>105</v>
      </c>
      <c r="D42" s="91">
        <v>122</v>
      </c>
      <c r="E42" s="91">
        <v>24</v>
      </c>
      <c r="F42" s="109">
        <f t="shared" si="6"/>
        <v>0.8356164383561644</v>
      </c>
      <c r="G42" s="109">
        <f t="shared" si="7"/>
        <v>0.1643835616438356</v>
      </c>
      <c r="H42" s="91">
        <v>108</v>
      </c>
      <c r="I42" s="91">
        <v>21</v>
      </c>
      <c r="J42" s="109">
        <f t="shared" si="8"/>
        <v>0.8372093023255814</v>
      </c>
      <c r="K42" s="91"/>
      <c r="L42" s="109">
        <f t="shared" si="9"/>
        <v>0.16279069767441862</v>
      </c>
      <c r="M42" s="109"/>
      <c r="O42" s="91"/>
      <c r="P42" s="91"/>
      <c r="Q42" s="109"/>
      <c r="R42" s="109"/>
    </row>
    <row r="43" spans="1:18" ht="25.5">
      <c r="A43" s="153" t="s">
        <v>328</v>
      </c>
      <c r="C43" s="91">
        <v>55</v>
      </c>
      <c r="D43" s="91">
        <v>44</v>
      </c>
      <c r="E43" s="91">
        <v>20</v>
      </c>
      <c r="F43" s="109">
        <f t="shared" si="6"/>
        <v>0.6875</v>
      </c>
      <c r="G43" s="109">
        <f t="shared" si="7"/>
        <v>0.3125</v>
      </c>
      <c r="H43" s="91">
        <v>43</v>
      </c>
      <c r="I43" s="91">
        <v>21</v>
      </c>
      <c r="J43" s="109">
        <f t="shared" si="8"/>
        <v>0.671875</v>
      </c>
      <c r="K43" s="91"/>
      <c r="L43" s="109">
        <f t="shared" si="9"/>
        <v>0.328125</v>
      </c>
      <c r="M43" s="109"/>
      <c r="O43" s="91"/>
      <c r="P43" s="91"/>
      <c r="Q43" s="109"/>
      <c r="R43" s="109"/>
    </row>
    <row r="44" spans="1:18" ht="25.5">
      <c r="A44" s="153" t="s">
        <v>208</v>
      </c>
      <c r="C44" s="91">
        <v>60</v>
      </c>
      <c r="D44" s="91">
        <v>57</v>
      </c>
      <c r="E44" s="91">
        <v>8</v>
      </c>
      <c r="F44" s="109">
        <f t="shared" si="6"/>
        <v>0.8769230769230769</v>
      </c>
      <c r="G44" s="109">
        <f t="shared" si="7"/>
        <v>0.12307692307692308</v>
      </c>
      <c r="H44" s="91">
        <v>57</v>
      </c>
      <c r="I44" s="91">
        <v>17</v>
      </c>
      <c r="J44" s="109">
        <f t="shared" si="8"/>
        <v>0.7702702702702703</v>
      </c>
      <c r="K44" s="91"/>
      <c r="L44" s="109">
        <f t="shared" si="9"/>
        <v>0.22972972972972974</v>
      </c>
      <c r="M44" s="109"/>
      <c r="O44" s="91"/>
      <c r="P44" s="91"/>
      <c r="Q44" s="109"/>
      <c r="R44" s="109"/>
    </row>
    <row r="45" spans="1:18" ht="12.75">
      <c r="A45" s="153" t="s">
        <v>329</v>
      </c>
      <c r="C45" s="91">
        <v>37</v>
      </c>
      <c r="D45" s="91">
        <v>40</v>
      </c>
      <c r="E45" s="91">
        <v>9</v>
      </c>
      <c r="F45" s="109">
        <f t="shared" si="6"/>
        <v>0.8163265306122449</v>
      </c>
      <c r="G45" s="109">
        <f t="shared" si="7"/>
        <v>0.1836734693877551</v>
      </c>
      <c r="H45" s="91">
        <v>27</v>
      </c>
      <c r="I45" s="91">
        <v>3</v>
      </c>
      <c r="J45" s="109">
        <f t="shared" si="8"/>
        <v>0.9</v>
      </c>
      <c r="K45" s="91"/>
      <c r="L45" s="109">
        <f t="shared" si="9"/>
        <v>0.1</v>
      </c>
      <c r="M45" s="109"/>
      <c r="O45" s="91"/>
      <c r="P45" s="91"/>
      <c r="Q45" s="109"/>
      <c r="R45" s="109"/>
    </row>
    <row r="46" spans="1:18" ht="12.75">
      <c r="A46" s="257"/>
      <c r="B46" s="257"/>
      <c r="C46" s="251"/>
      <c r="D46" s="91"/>
      <c r="E46" s="91"/>
      <c r="F46" s="109"/>
      <c r="G46" s="109"/>
      <c r="H46" s="251"/>
      <c r="I46" s="251"/>
      <c r="J46" s="109"/>
      <c r="K46" s="91"/>
      <c r="L46" s="109"/>
      <c r="M46" s="109"/>
      <c r="O46" s="91"/>
      <c r="P46" s="91"/>
      <c r="Q46" s="109"/>
      <c r="R46" s="109"/>
    </row>
    <row r="47" spans="1:18" ht="25.5">
      <c r="A47" s="151" t="s">
        <v>395</v>
      </c>
      <c r="B47" s="257"/>
      <c r="C47" s="255">
        <f>SUM(C30:C46)</f>
        <v>3097</v>
      </c>
      <c r="D47" s="311">
        <f>SUM(D30:D46)</f>
        <v>1865</v>
      </c>
      <c r="E47" s="311">
        <f>SUM(E30:E46)</f>
        <v>465</v>
      </c>
      <c r="F47" s="109">
        <f t="shared" si="6"/>
        <v>0.8004291845493562</v>
      </c>
      <c r="G47" s="109">
        <f t="shared" si="7"/>
        <v>0.19957081545064378</v>
      </c>
      <c r="H47" s="255">
        <f>SUM(H30:H46)</f>
        <v>1545</v>
      </c>
      <c r="I47" s="255">
        <f>SUM(I30:I46)</f>
        <v>424</v>
      </c>
      <c r="J47" s="109">
        <f>H47/(H47+I47)</f>
        <v>0.7846622651091925</v>
      </c>
      <c r="K47" s="91"/>
      <c r="L47" s="109">
        <f>I47/(I47+H47)</f>
        <v>0.21533773489080751</v>
      </c>
      <c r="M47" s="162"/>
      <c r="O47" s="311"/>
      <c r="P47" s="311"/>
      <c r="Q47" s="312"/>
      <c r="R47" s="312"/>
    </row>
    <row r="48" spans="1:13" ht="12.75">
      <c r="A48" s="152"/>
      <c r="B48" s="257"/>
      <c r="C48" s="260"/>
      <c r="D48" s="260"/>
      <c r="E48" s="260"/>
      <c r="F48" s="260"/>
      <c r="G48" s="260"/>
      <c r="H48" s="260"/>
      <c r="I48" s="261"/>
      <c r="J48" s="260"/>
      <c r="K48" s="260"/>
      <c r="L48" s="260"/>
      <c r="M48" s="90"/>
    </row>
    <row r="49" spans="1:13" ht="12.75">
      <c r="A49" s="152"/>
      <c r="B49" s="257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90"/>
    </row>
    <row r="50" spans="1:13" ht="15.75">
      <c r="A50" s="164" t="s">
        <v>209</v>
      </c>
      <c r="B50" s="257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90"/>
    </row>
    <row r="51" spans="1:13" ht="12.75">
      <c r="A51" s="152"/>
      <c r="B51" s="257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90"/>
    </row>
    <row r="52" spans="1:52" ht="38.25">
      <c r="A52" s="262" t="s">
        <v>190</v>
      </c>
      <c r="B52" s="257"/>
      <c r="C52" s="263"/>
      <c r="D52" s="314" t="s">
        <v>379</v>
      </c>
      <c r="E52" s="314" t="s">
        <v>380</v>
      </c>
      <c r="F52" s="397" t="s">
        <v>381</v>
      </c>
      <c r="G52" s="263" t="s">
        <v>478</v>
      </c>
      <c r="H52" s="314" t="s">
        <v>479</v>
      </c>
      <c r="I52" s="264" t="s">
        <v>480</v>
      </c>
      <c r="J52" s="401"/>
      <c r="K52" s="265"/>
      <c r="L52" s="265"/>
      <c r="M52" s="265"/>
      <c r="N52" s="265"/>
      <c r="O52" s="401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 spans="1:52" ht="25.5">
      <c r="A53" s="153" t="s">
        <v>317</v>
      </c>
      <c r="B53" s="257"/>
      <c r="C53" s="252"/>
      <c r="D53" s="310">
        <f aca="true" t="shared" si="10" ref="D53:D68">D30+E30</f>
        <v>441</v>
      </c>
      <c r="E53" s="310">
        <v>382</v>
      </c>
      <c r="F53" s="398">
        <f aca="true" t="shared" si="11" ref="F53:F68">E53/D53</f>
        <v>0.8662131519274376</v>
      </c>
      <c r="G53" s="310">
        <f>H30+I30</f>
        <v>461</v>
      </c>
      <c r="H53" s="91">
        <v>369</v>
      </c>
      <c r="I53" s="313">
        <f>H53/G53</f>
        <v>0.8004338394793926</v>
      </c>
      <c r="J53" s="402"/>
      <c r="K53" s="395"/>
      <c r="L53" s="395"/>
      <c r="M53" s="395"/>
      <c r="N53" s="395"/>
      <c r="O53" s="402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 spans="1:52" ht="12.75">
      <c r="A54" s="153" t="s">
        <v>318</v>
      </c>
      <c r="B54" s="257"/>
      <c r="C54" s="252"/>
      <c r="D54" s="310">
        <f t="shared" si="10"/>
        <v>197</v>
      </c>
      <c r="E54" s="310">
        <v>183</v>
      </c>
      <c r="F54" s="398">
        <f t="shared" si="11"/>
        <v>0.9289340101522843</v>
      </c>
      <c r="G54" s="310">
        <f aca="true" t="shared" si="12" ref="G54:G70">H31+I31</f>
        <v>126</v>
      </c>
      <c r="H54" s="91">
        <v>113</v>
      </c>
      <c r="I54" s="313">
        <f>H54/G54</f>
        <v>0.8968253968253969</v>
      </c>
      <c r="J54" s="402"/>
      <c r="K54" s="395"/>
      <c r="L54" s="395"/>
      <c r="M54" s="395"/>
      <c r="N54" s="395"/>
      <c r="O54" s="402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 spans="1:52" ht="12.75">
      <c r="A55" s="153" t="s">
        <v>319</v>
      </c>
      <c r="B55" s="257"/>
      <c r="C55" s="252"/>
      <c r="D55" s="310">
        <f t="shared" si="10"/>
        <v>65</v>
      </c>
      <c r="E55" s="310">
        <v>63</v>
      </c>
      <c r="F55" s="398">
        <f t="shared" si="11"/>
        <v>0.9692307692307692</v>
      </c>
      <c r="G55" s="310">
        <f t="shared" si="12"/>
        <v>22</v>
      </c>
      <c r="H55" s="91">
        <v>19</v>
      </c>
      <c r="I55" s="313">
        <f>H55/G55</f>
        <v>0.8636363636363636</v>
      </c>
      <c r="J55" s="402"/>
      <c r="K55" s="395"/>
      <c r="L55" s="395"/>
      <c r="M55" s="395"/>
      <c r="N55" s="395"/>
      <c r="O55" s="402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ht="25.5">
      <c r="A56" s="153" t="s">
        <v>320</v>
      </c>
      <c r="B56" s="257"/>
      <c r="C56" s="252"/>
      <c r="D56" s="310">
        <f t="shared" si="10"/>
        <v>26</v>
      </c>
      <c r="E56" s="310">
        <v>24</v>
      </c>
      <c r="F56" s="398">
        <f t="shared" si="11"/>
        <v>0.9230769230769231</v>
      </c>
      <c r="G56" s="310">
        <f t="shared" si="12"/>
        <v>48</v>
      </c>
      <c r="H56" s="91">
        <v>39</v>
      </c>
      <c r="I56" s="313">
        <f>H56/G56</f>
        <v>0.8125</v>
      </c>
      <c r="J56" s="402"/>
      <c r="K56" s="395"/>
      <c r="L56" s="395"/>
      <c r="M56" s="395"/>
      <c r="N56" s="395"/>
      <c r="O56" s="402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 spans="1:52" ht="12.75">
      <c r="A57" s="153" t="s">
        <v>321</v>
      </c>
      <c r="B57" s="257"/>
      <c r="C57" s="252"/>
      <c r="D57" s="310">
        <f t="shared" si="10"/>
        <v>2</v>
      </c>
      <c r="E57" s="310">
        <v>1</v>
      </c>
      <c r="F57" s="398">
        <f t="shared" si="11"/>
        <v>0.5</v>
      </c>
      <c r="G57" s="310">
        <f t="shared" si="12"/>
        <v>0</v>
      </c>
      <c r="H57" s="91">
        <v>0</v>
      </c>
      <c r="I57" s="313"/>
      <c r="J57" s="402"/>
      <c r="K57" s="395"/>
      <c r="L57" s="395"/>
      <c r="M57" s="395"/>
      <c r="N57" s="395"/>
      <c r="O57" s="402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ht="12.75">
      <c r="A58" s="154" t="s">
        <v>322</v>
      </c>
      <c r="B58" s="257"/>
      <c r="C58" s="252"/>
      <c r="D58" s="310">
        <f t="shared" si="10"/>
        <v>27</v>
      </c>
      <c r="E58" s="310">
        <v>25</v>
      </c>
      <c r="F58" s="398">
        <f t="shared" si="11"/>
        <v>0.9259259259259259</v>
      </c>
      <c r="G58" s="310">
        <f t="shared" si="12"/>
        <v>21</v>
      </c>
      <c r="H58" s="91">
        <v>21</v>
      </c>
      <c r="I58" s="313">
        <f aca="true" t="shared" si="13" ref="I58:I68">H58/G58</f>
        <v>1</v>
      </c>
      <c r="J58" s="402"/>
      <c r="K58" s="395"/>
      <c r="L58" s="395"/>
      <c r="M58" s="395"/>
      <c r="N58" s="395"/>
      <c r="O58" s="402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ht="12.75">
      <c r="A59" s="153" t="s">
        <v>323</v>
      </c>
      <c r="B59" s="257"/>
      <c r="C59" s="252"/>
      <c r="D59" s="310">
        <f t="shared" si="10"/>
        <v>99</v>
      </c>
      <c r="E59" s="310">
        <v>87</v>
      </c>
      <c r="F59" s="398">
        <f t="shared" si="11"/>
        <v>0.8787878787878788</v>
      </c>
      <c r="G59" s="310">
        <f t="shared" si="12"/>
        <v>101</v>
      </c>
      <c r="H59" s="91">
        <v>86</v>
      </c>
      <c r="I59" s="313">
        <f t="shared" si="13"/>
        <v>0.8514851485148515</v>
      </c>
      <c r="J59" s="402"/>
      <c r="K59" s="395"/>
      <c r="L59" s="395"/>
      <c r="M59" s="395"/>
      <c r="N59" s="395"/>
      <c r="O59" s="402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ht="25.5">
      <c r="A60" s="153" t="s">
        <v>206</v>
      </c>
      <c r="B60" s="257"/>
      <c r="C60" s="252"/>
      <c r="D60" s="310">
        <f t="shared" si="10"/>
        <v>66</v>
      </c>
      <c r="E60" s="310">
        <v>66</v>
      </c>
      <c r="F60" s="398">
        <f t="shared" si="11"/>
        <v>1</v>
      </c>
      <c r="G60" s="310">
        <f t="shared" si="12"/>
        <v>76</v>
      </c>
      <c r="H60" s="91">
        <v>74</v>
      </c>
      <c r="I60" s="313">
        <f t="shared" si="13"/>
        <v>0.9736842105263158</v>
      </c>
      <c r="J60" s="402"/>
      <c r="K60" s="395"/>
      <c r="L60" s="395"/>
      <c r="M60" s="395"/>
      <c r="N60" s="395"/>
      <c r="O60" s="402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ht="25.5">
      <c r="A61" s="153" t="s">
        <v>324</v>
      </c>
      <c r="B61" s="257"/>
      <c r="C61" s="252"/>
      <c r="D61" s="310">
        <f t="shared" si="10"/>
        <v>283</v>
      </c>
      <c r="E61" s="310">
        <v>261</v>
      </c>
      <c r="F61" s="398">
        <f t="shared" si="11"/>
        <v>0.9222614840989399</v>
      </c>
      <c r="G61" s="310">
        <f t="shared" si="12"/>
        <v>206</v>
      </c>
      <c r="H61" s="91">
        <v>162</v>
      </c>
      <c r="I61" s="313">
        <f t="shared" si="13"/>
        <v>0.7864077669902912</v>
      </c>
      <c r="J61" s="402"/>
      <c r="K61" s="395"/>
      <c r="L61" s="395"/>
      <c r="M61" s="395"/>
      <c r="N61" s="395"/>
      <c r="O61" s="402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ht="12.75">
      <c r="A62" s="153" t="s">
        <v>161</v>
      </c>
      <c r="B62" s="257"/>
      <c r="C62" s="252"/>
      <c r="D62" s="310">
        <f t="shared" si="10"/>
        <v>675</v>
      </c>
      <c r="E62" s="310">
        <v>645</v>
      </c>
      <c r="F62" s="398">
        <f t="shared" si="11"/>
        <v>0.9555555555555556</v>
      </c>
      <c r="G62" s="310">
        <f t="shared" si="12"/>
        <v>491</v>
      </c>
      <c r="H62" s="91">
        <v>464</v>
      </c>
      <c r="I62" s="313">
        <f t="shared" si="13"/>
        <v>0.945010183299389</v>
      </c>
      <c r="J62" s="402"/>
      <c r="K62" s="395"/>
      <c r="L62" s="395"/>
      <c r="M62" s="395"/>
      <c r="N62" s="395"/>
      <c r="O62" s="402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ht="25.5">
      <c r="A63" s="153" t="s">
        <v>207</v>
      </c>
      <c r="B63" s="257"/>
      <c r="C63" s="252"/>
      <c r="D63" s="310">
        <f t="shared" si="10"/>
        <v>106</v>
      </c>
      <c r="E63" s="310">
        <v>102</v>
      </c>
      <c r="F63" s="398">
        <f t="shared" si="11"/>
        <v>0.9622641509433962</v>
      </c>
      <c r="G63" s="310">
        <f t="shared" si="12"/>
        <v>100</v>
      </c>
      <c r="H63" s="91">
        <v>95</v>
      </c>
      <c r="I63" s="313">
        <f t="shared" si="13"/>
        <v>0.95</v>
      </c>
      <c r="J63" s="402"/>
      <c r="K63" s="395"/>
      <c r="L63" s="395"/>
      <c r="M63" s="395"/>
      <c r="N63" s="395"/>
      <c r="O63" s="402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 spans="1:52" ht="12.75">
      <c r="A64" s="153" t="s">
        <v>326</v>
      </c>
      <c r="B64" s="257"/>
      <c r="C64" s="252"/>
      <c r="D64" s="310">
        <f t="shared" si="10"/>
        <v>19</v>
      </c>
      <c r="E64" s="310">
        <v>16</v>
      </c>
      <c r="F64" s="398">
        <f t="shared" si="11"/>
        <v>0.8421052631578947</v>
      </c>
      <c r="G64" s="310">
        <f t="shared" si="12"/>
        <v>20</v>
      </c>
      <c r="H64" s="91">
        <v>19</v>
      </c>
      <c r="I64" s="313">
        <f t="shared" si="13"/>
        <v>0.95</v>
      </c>
      <c r="J64" s="402"/>
      <c r="K64" s="395"/>
      <c r="L64" s="395"/>
      <c r="M64" s="395"/>
      <c r="N64" s="395"/>
      <c r="O64" s="402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 spans="1:52" ht="12.75">
      <c r="A65" s="153" t="s">
        <v>327</v>
      </c>
      <c r="B65" s="257"/>
      <c r="C65" s="252"/>
      <c r="D65" s="310">
        <f t="shared" si="10"/>
        <v>146</v>
      </c>
      <c r="E65" s="310">
        <v>117</v>
      </c>
      <c r="F65" s="398">
        <f t="shared" si="11"/>
        <v>0.8013698630136986</v>
      </c>
      <c r="G65" s="310">
        <f t="shared" si="12"/>
        <v>129</v>
      </c>
      <c r="H65" s="91">
        <v>101</v>
      </c>
      <c r="I65" s="313">
        <f t="shared" si="13"/>
        <v>0.7829457364341085</v>
      </c>
      <c r="J65" s="402"/>
      <c r="K65" s="395"/>
      <c r="L65" s="395"/>
      <c r="M65" s="395"/>
      <c r="N65" s="395"/>
      <c r="O65" s="402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 spans="1:52" ht="25.5">
      <c r="A66" s="153" t="s">
        <v>328</v>
      </c>
      <c r="B66" s="257"/>
      <c r="C66" s="252"/>
      <c r="D66" s="310">
        <f t="shared" si="10"/>
        <v>64</v>
      </c>
      <c r="E66" s="310">
        <v>55</v>
      </c>
      <c r="F66" s="398">
        <f t="shared" si="11"/>
        <v>0.859375</v>
      </c>
      <c r="G66" s="310">
        <f t="shared" si="12"/>
        <v>64</v>
      </c>
      <c r="H66" s="91">
        <v>52</v>
      </c>
      <c r="I66" s="313">
        <f t="shared" si="13"/>
        <v>0.8125</v>
      </c>
      <c r="J66" s="402"/>
      <c r="K66" s="395"/>
      <c r="L66" s="395"/>
      <c r="M66" s="395"/>
      <c r="N66" s="395"/>
      <c r="O66" s="402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 spans="1:52" ht="25.5">
      <c r="A67" s="153" t="s">
        <v>208</v>
      </c>
      <c r="B67" s="257"/>
      <c r="C67" s="252"/>
      <c r="D67" s="310">
        <f t="shared" si="10"/>
        <v>65</v>
      </c>
      <c r="E67" s="310">
        <v>62</v>
      </c>
      <c r="F67" s="398">
        <f t="shared" si="11"/>
        <v>0.9538461538461539</v>
      </c>
      <c r="G67" s="310">
        <f t="shared" si="12"/>
        <v>74</v>
      </c>
      <c r="H67" s="91">
        <v>71</v>
      </c>
      <c r="I67" s="313">
        <f t="shared" si="13"/>
        <v>0.9594594594594594</v>
      </c>
      <c r="J67" s="402"/>
      <c r="K67" s="395"/>
      <c r="L67" s="395"/>
      <c r="M67" s="395"/>
      <c r="N67" s="395"/>
      <c r="O67" s="402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 spans="1:52" ht="12.75">
      <c r="A68" s="153" t="s">
        <v>329</v>
      </c>
      <c r="B68" s="257"/>
      <c r="C68" s="252"/>
      <c r="D68" s="310">
        <f t="shared" si="10"/>
        <v>49</v>
      </c>
      <c r="E68" s="310">
        <v>48</v>
      </c>
      <c r="F68" s="398">
        <f t="shared" si="11"/>
        <v>0.9795918367346939</v>
      </c>
      <c r="G68" s="310">
        <f t="shared" si="12"/>
        <v>30</v>
      </c>
      <c r="H68" s="91">
        <v>27</v>
      </c>
      <c r="I68" s="313">
        <f t="shared" si="13"/>
        <v>0.9</v>
      </c>
      <c r="J68" s="402"/>
      <c r="K68" s="395"/>
      <c r="L68" s="395"/>
      <c r="M68" s="395"/>
      <c r="N68" s="395"/>
      <c r="O68" s="402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 spans="1:52" ht="12.75">
      <c r="A69" s="257"/>
      <c r="B69" s="257"/>
      <c r="C69" s="252"/>
      <c r="D69" s="310"/>
      <c r="E69" s="310"/>
      <c r="F69" s="398"/>
      <c r="G69" s="310"/>
      <c r="H69" s="310"/>
      <c r="I69" s="313"/>
      <c r="J69" s="402"/>
      <c r="K69" s="395"/>
      <c r="L69" s="395"/>
      <c r="M69" s="395"/>
      <c r="N69" s="395"/>
      <c r="O69" s="402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 spans="1:52" ht="25.5">
      <c r="A70" s="151" t="s">
        <v>395</v>
      </c>
      <c r="B70" s="257"/>
      <c r="C70" s="252"/>
      <c r="D70" s="310">
        <f>D47+E47</f>
        <v>2330</v>
      </c>
      <c r="E70" s="310">
        <f>SUM(E53:E69)</f>
        <v>2137</v>
      </c>
      <c r="F70" s="398">
        <f>E70/D70</f>
        <v>0.917167381974249</v>
      </c>
      <c r="G70" s="310">
        <f t="shared" si="12"/>
        <v>1969</v>
      </c>
      <c r="H70" s="310">
        <f>SUM(H53:H69)</f>
        <v>1712</v>
      </c>
      <c r="I70" s="313">
        <f>H70/G70</f>
        <v>0.8694768918232605</v>
      </c>
      <c r="J70" s="402"/>
      <c r="K70" s="395"/>
      <c r="L70" s="395"/>
      <c r="M70" s="395"/>
      <c r="N70" s="395"/>
      <c r="O70" s="402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 spans="1:52" ht="12.75">
      <c r="A71" s="152"/>
      <c r="B71" s="257"/>
      <c r="C71" s="260"/>
      <c r="D71" s="260"/>
      <c r="E71" s="260"/>
      <c r="F71" s="266"/>
      <c r="G71" s="260"/>
      <c r="H71" s="260"/>
      <c r="I71" s="260"/>
      <c r="J71" s="266"/>
      <c r="K71" s="260"/>
      <c r="L71" s="26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ht="12.75">
      <c r="A72" s="151"/>
      <c r="B72" s="257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ht="15.75">
      <c r="A73" s="267" t="s">
        <v>300</v>
      </c>
      <c r="B73" s="257"/>
      <c r="C73" s="257"/>
      <c r="D73" s="257"/>
      <c r="E73" s="257"/>
      <c r="F73" s="257"/>
      <c r="G73" s="260"/>
      <c r="H73" s="260"/>
      <c r="I73" s="260"/>
      <c r="J73" s="260"/>
      <c r="K73" s="260"/>
      <c r="L73" s="26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ht="12.75">
      <c r="A74" s="257"/>
      <c r="B74" s="257"/>
      <c r="C74" s="257"/>
      <c r="D74" s="257"/>
      <c r="E74" s="257"/>
      <c r="F74" s="257"/>
      <c r="G74" s="260"/>
      <c r="H74" s="260"/>
      <c r="I74" s="260"/>
      <c r="J74" s="260"/>
      <c r="K74" s="260"/>
      <c r="L74" s="26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 spans="1:52" ht="79.5" customHeight="1">
      <c r="A75" s="262" t="s">
        <v>190</v>
      </c>
      <c r="B75" s="206" t="s">
        <v>306</v>
      </c>
      <c r="C75" s="308" t="s">
        <v>307</v>
      </c>
      <c r="D75" s="308" t="s">
        <v>430</v>
      </c>
      <c r="E75" s="210" t="s">
        <v>481</v>
      </c>
      <c r="F75" s="210" t="s">
        <v>482</v>
      </c>
      <c r="G75" s="210" t="s">
        <v>483</v>
      </c>
      <c r="H75" s="210" t="s">
        <v>484</v>
      </c>
      <c r="I75" s="210" t="s">
        <v>485</v>
      </c>
      <c r="J75" s="210" t="s">
        <v>486</v>
      </c>
      <c r="K75" s="210" t="s">
        <v>471</v>
      </c>
      <c r="M75" s="303"/>
      <c r="N75" s="303" t="s">
        <v>396</v>
      </c>
      <c r="O75" s="303"/>
      <c r="P75" s="303"/>
      <c r="Q75" s="90"/>
      <c r="R75" s="403"/>
      <c r="S75" s="393"/>
      <c r="T75" s="90"/>
      <c r="U75" s="265"/>
      <c r="V75" s="303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ht="25.5">
      <c r="A76" s="153" t="s">
        <v>317</v>
      </c>
      <c r="B76" s="342">
        <v>10786227</v>
      </c>
      <c r="C76" s="111">
        <v>115212</v>
      </c>
      <c r="D76" s="111">
        <v>116004</v>
      </c>
      <c r="E76" s="320">
        <v>3</v>
      </c>
      <c r="F76" s="91">
        <v>5</v>
      </c>
      <c r="G76" s="309">
        <f>E76/B76*100000</f>
        <v>0.02781324739410732</v>
      </c>
      <c r="H76" s="309">
        <f aca="true" t="shared" si="14" ref="H76:H91">F76/B76*10000</f>
        <v>0.00463554123235122</v>
      </c>
      <c r="I76" s="309">
        <f>E76/C76*1000</f>
        <v>0.026038954275596292</v>
      </c>
      <c r="J76" s="309">
        <f>F76/D76*1000</f>
        <v>0.0431019620013103</v>
      </c>
      <c r="K76" s="309">
        <f aca="true" t="shared" si="15" ref="K76:K91">F76/D76*100</f>
        <v>0.0043101962001310294</v>
      </c>
      <c r="M76" s="404"/>
      <c r="N76" s="316" t="e">
        <f>#REF!/#REF!*1000</f>
        <v>#REF!</v>
      </c>
      <c r="O76" s="316"/>
      <c r="P76" s="316"/>
      <c r="Q76" s="90"/>
      <c r="R76" s="405"/>
      <c r="S76" s="351"/>
      <c r="T76" s="90"/>
      <c r="V76" s="404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ht="12.75">
      <c r="A77" s="153" t="s">
        <v>318</v>
      </c>
      <c r="B77" s="342">
        <v>12595891</v>
      </c>
      <c r="C77" s="111">
        <v>189027</v>
      </c>
      <c r="D77" s="111">
        <v>189695</v>
      </c>
      <c r="E77" s="320">
        <v>6</v>
      </c>
      <c r="F77" s="91">
        <v>5</v>
      </c>
      <c r="G77" s="309">
        <f aca="true" t="shared" si="16" ref="G77:G93">E77/B77*100000</f>
        <v>0.047634581785440985</v>
      </c>
      <c r="H77" s="309">
        <f t="shared" si="14"/>
        <v>0.0039695484821200815</v>
      </c>
      <c r="I77" s="309">
        <f aca="true" t="shared" si="17" ref="I77:I93">E77/C77*1000</f>
        <v>0.03174149724642511</v>
      </c>
      <c r="J77" s="309">
        <f aca="true" t="shared" si="18" ref="J77:J93">F77/D77*1000</f>
        <v>0.02635810116239226</v>
      </c>
      <c r="K77" s="309">
        <f t="shared" si="15"/>
        <v>0.0026358101162392263</v>
      </c>
      <c r="M77" s="404"/>
      <c r="N77" s="316" t="e">
        <f>#REF!/#REF!*1000</f>
        <v>#REF!</v>
      </c>
      <c r="O77" s="316"/>
      <c r="P77" s="316"/>
      <c r="Q77" s="90"/>
      <c r="R77" s="405"/>
      <c r="S77" s="351"/>
      <c r="T77" s="90"/>
      <c r="V77" s="404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ht="12.75">
      <c r="A78" s="153" t="s">
        <v>319</v>
      </c>
      <c r="B78" s="342">
        <v>3501872</v>
      </c>
      <c r="C78" s="111">
        <v>56316</v>
      </c>
      <c r="D78" s="111">
        <v>56371</v>
      </c>
      <c r="E78" s="320">
        <v>0</v>
      </c>
      <c r="F78" s="91">
        <v>0</v>
      </c>
      <c r="G78" s="309">
        <f t="shared" si="16"/>
        <v>0</v>
      </c>
      <c r="H78" s="309">
        <f t="shared" si="14"/>
        <v>0</v>
      </c>
      <c r="I78" s="309">
        <f t="shared" si="17"/>
        <v>0</v>
      </c>
      <c r="J78" s="309">
        <f t="shared" si="18"/>
        <v>0</v>
      </c>
      <c r="K78" s="309">
        <f t="shared" si="15"/>
        <v>0</v>
      </c>
      <c r="M78" s="404"/>
      <c r="N78" s="316" t="e">
        <f>#REF!/#REF!*1000</f>
        <v>#REF!</v>
      </c>
      <c r="O78" s="316"/>
      <c r="P78" s="316"/>
      <c r="Q78" s="90"/>
      <c r="R78" s="405"/>
      <c r="S78" s="351"/>
      <c r="T78" s="90"/>
      <c r="V78" s="404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22" ht="25.5">
      <c r="A79" s="153" t="s">
        <v>320</v>
      </c>
      <c r="B79" s="342">
        <v>2495635</v>
      </c>
      <c r="C79" s="111">
        <v>48307</v>
      </c>
      <c r="D79" s="111">
        <v>48613</v>
      </c>
      <c r="E79" s="320">
        <v>2</v>
      </c>
      <c r="F79" s="91">
        <v>1</v>
      </c>
      <c r="G79" s="309">
        <f t="shared" si="16"/>
        <v>0.08013992430784149</v>
      </c>
      <c r="H79" s="309">
        <f t="shared" si="14"/>
        <v>0.0040069962153920745</v>
      </c>
      <c r="I79" s="309">
        <f t="shared" si="17"/>
        <v>0.04140186722421181</v>
      </c>
      <c r="J79" s="309">
        <f t="shared" si="18"/>
        <v>0.020570629255548926</v>
      </c>
      <c r="K79" s="309">
        <f t="shared" si="15"/>
        <v>0.002057062925554893</v>
      </c>
      <c r="M79" s="404"/>
      <c r="N79" s="406" t="e">
        <f>#REF!/#REF!*1000</f>
        <v>#REF!</v>
      </c>
      <c r="O79" s="316"/>
      <c r="P79" s="316"/>
      <c r="R79" s="400"/>
      <c r="S79" s="126"/>
      <c r="V79" s="399"/>
    </row>
    <row r="80" spans="1:22" ht="12.75">
      <c r="A80" s="153" t="s">
        <v>321</v>
      </c>
      <c r="B80" s="342">
        <v>661301</v>
      </c>
      <c r="C80" s="111">
        <v>10276</v>
      </c>
      <c r="D80" s="111">
        <v>10267</v>
      </c>
      <c r="E80" s="320">
        <v>0</v>
      </c>
      <c r="F80" s="91">
        <v>1</v>
      </c>
      <c r="G80" s="309">
        <f t="shared" si="16"/>
        <v>0</v>
      </c>
      <c r="H80" s="309">
        <f t="shared" si="14"/>
        <v>0.015121707059266506</v>
      </c>
      <c r="I80" s="309">
        <f t="shared" si="17"/>
        <v>0</v>
      </c>
      <c r="J80" s="309">
        <f t="shared" si="18"/>
        <v>0.09739943508327652</v>
      </c>
      <c r="K80" s="309">
        <f t="shared" si="15"/>
        <v>0.009739943508327652</v>
      </c>
      <c r="M80" s="404"/>
      <c r="N80" s="407" t="e">
        <f>#REF!/#REF!*1000</f>
        <v>#REF!</v>
      </c>
      <c r="O80" s="316"/>
      <c r="P80" s="316"/>
      <c r="R80" s="342"/>
      <c r="S80" s="111"/>
      <c r="V80" s="319"/>
    </row>
    <row r="81" spans="1:22" ht="12.75">
      <c r="A81" s="154" t="s">
        <v>322</v>
      </c>
      <c r="B81" s="342">
        <v>1798836</v>
      </c>
      <c r="C81" s="111">
        <v>24358</v>
      </c>
      <c r="D81" s="111">
        <v>25187</v>
      </c>
      <c r="E81" s="320">
        <v>0</v>
      </c>
      <c r="F81" s="91">
        <v>1</v>
      </c>
      <c r="G81" s="309">
        <f t="shared" si="16"/>
        <v>0</v>
      </c>
      <c r="H81" s="309">
        <f t="shared" si="14"/>
        <v>0.00555915047286134</v>
      </c>
      <c r="I81" s="309">
        <f t="shared" si="17"/>
        <v>0</v>
      </c>
      <c r="J81" s="309">
        <f t="shared" si="18"/>
        <v>0.03970302139992854</v>
      </c>
      <c r="K81" s="309">
        <f t="shared" si="15"/>
        <v>0.0039703021399928535</v>
      </c>
      <c r="M81" s="404"/>
      <c r="N81" s="407" t="e">
        <f>#REF!/#REF!*1000</f>
        <v>#REF!</v>
      </c>
      <c r="O81" s="316"/>
      <c r="P81" s="316"/>
      <c r="R81" s="342"/>
      <c r="S81" s="111"/>
      <c r="V81" s="319"/>
    </row>
    <row r="82" spans="1:22" ht="12.75">
      <c r="A82" s="153" t="s">
        <v>323</v>
      </c>
      <c r="B82" s="342">
        <v>6092126</v>
      </c>
      <c r="C82" s="111">
        <v>93059</v>
      </c>
      <c r="D82" s="111">
        <v>93988</v>
      </c>
      <c r="E82" s="320">
        <v>3</v>
      </c>
      <c r="F82" s="91">
        <v>5</v>
      </c>
      <c r="G82" s="309">
        <f t="shared" si="16"/>
        <v>0.04924389285448134</v>
      </c>
      <c r="H82" s="309">
        <f t="shared" si="14"/>
        <v>0.00820731547574689</v>
      </c>
      <c r="I82" s="309">
        <f t="shared" si="17"/>
        <v>0.032237612697321054</v>
      </c>
      <c r="J82" s="309">
        <f t="shared" si="18"/>
        <v>0.053198280631569984</v>
      </c>
      <c r="K82" s="309">
        <f t="shared" si="15"/>
        <v>0.005319828063156998</v>
      </c>
      <c r="M82" s="404"/>
      <c r="N82" s="407" t="e">
        <f>#REF!/#REF!*1000</f>
        <v>#REF!</v>
      </c>
      <c r="O82" s="316"/>
      <c r="P82" s="316"/>
      <c r="R82" s="342"/>
      <c r="S82" s="111"/>
      <c r="V82" s="319"/>
    </row>
    <row r="83" spans="1:22" ht="25.5">
      <c r="A83" s="153" t="s">
        <v>206</v>
      </c>
      <c r="B83" s="342">
        <v>1634734</v>
      </c>
      <c r="C83" s="111">
        <v>34557</v>
      </c>
      <c r="D83" s="111">
        <v>35219</v>
      </c>
      <c r="E83" s="320">
        <v>1</v>
      </c>
      <c r="F83" s="91">
        <v>1</v>
      </c>
      <c r="G83" s="309">
        <f t="shared" si="16"/>
        <v>0.06117203165774983</v>
      </c>
      <c r="H83" s="309">
        <f t="shared" si="14"/>
        <v>0.006117203165774983</v>
      </c>
      <c r="I83" s="309">
        <f t="shared" si="17"/>
        <v>0.028937697138061755</v>
      </c>
      <c r="J83" s="309">
        <f t="shared" si="18"/>
        <v>0.028393764729265455</v>
      </c>
      <c r="K83" s="309">
        <f t="shared" si="15"/>
        <v>0.0028393764729265454</v>
      </c>
      <c r="M83" s="404"/>
      <c r="N83" s="407" t="e">
        <f>#REF!/#REF!*1000</f>
        <v>#REF!</v>
      </c>
      <c r="O83" s="316"/>
      <c r="P83" s="316"/>
      <c r="R83" s="342"/>
      <c r="S83" s="111"/>
      <c r="V83" s="319"/>
    </row>
    <row r="84" spans="1:22" ht="25.5">
      <c r="A84" s="153" t="s">
        <v>324</v>
      </c>
      <c r="B84" s="342">
        <v>7913502</v>
      </c>
      <c r="C84" s="111">
        <v>139021</v>
      </c>
      <c r="D84" s="111">
        <v>139446</v>
      </c>
      <c r="E84" s="320">
        <v>9</v>
      </c>
      <c r="F84" s="91">
        <v>0</v>
      </c>
      <c r="G84" s="309">
        <f t="shared" si="16"/>
        <v>0.1137296736640744</v>
      </c>
      <c r="H84" s="309">
        <f t="shared" si="14"/>
        <v>0</v>
      </c>
      <c r="I84" s="309">
        <f t="shared" si="17"/>
        <v>0.06473842081412161</v>
      </c>
      <c r="J84" s="309">
        <f t="shared" si="18"/>
        <v>0</v>
      </c>
      <c r="K84" s="309">
        <f t="shared" si="15"/>
        <v>0</v>
      </c>
      <c r="M84" s="404"/>
      <c r="N84" s="407" t="e">
        <f>#REF!/#REF!*1000</f>
        <v>#REF!</v>
      </c>
      <c r="O84" s="316"/>
      <c r="P84" s="316"/>
      <c r="R84" s="342"/>
      <c r="S84" s="111"/>
      <c r="V84" s="319"/>
    </row>
    <row r="85" spans="1:22" ht="12.75">
      <c r="A85" s="153" t="s">
        <v>161</v>
      </c>
      <c r="B85" s="342">
        <v>17841956</v>
      </c>
      <c r="C85" s="111">
        <v>309497</v>
      </c>
      <c r="D85" s="111">
        <v>308995</v>
      </c>
      <c r="E85" s="320">
        <v>9</v>
      </c>
      <c r="F85" s="91">
        <v>0</v>
      </c>
      <c r="G85" s="309">
        <f t="shared" si="16"/>
        <v>0.05044289987039538</v>
      </c>
      <c r="H85" s="309">
        <f t="shared" si="14"/>
        <v>0</v>
      </c>
      <c r="I85" s="309">
        <f t="shared" si="17"/>
        <v>0.029079441803959327</v>
      </c>
      <c r="J85" s="309">
        <f t="shared" si="18"/>
        <v>0</v>
      </c>
      <c r="K85" s="309">
        <f t="shared" si="15"/>
        <v>0</v>
      </c>
      <c r="M85" s="404"/>
      <c r="N85" s="407" t="e">
        <f>#REF!/#REF!*1000</f>
        <v>#REF!</v>
      </c>
      <c r="O85" s="316"/>
      <c r="P85" s="316"/>
      <c r="R85" s="342"/>
      <c r="S85" s="111"/>
      <c r="V85" s="319"/>
    </row>
    <row r="86" spans="1:22" ht="25.5">
      <c r="A86" s="153" t="s">
        <v>207</v>
      </c>
      <c r="B86" s="342">
        <v>3999117</v>
      </c>
      <c r="C86" s="111">
        <v>65875</v>
      </c>
      <c r="D86" s="111">
        <v>65456</v>
      </c>
      <c r="E86" s="320">
        <v>3</v>
      </c>
      <c r="F86" s="91">
        <v>3</v>
      </c>
      <c r="G86" s="309">
        <f t="shared" si="16"/>
        <v>0.07501655990559916</v>
      </c>
      <c r="H86" s="309">
        <f t="shared" si="14"/>
        <v>0.007501655990559916</v>
      </c>
      <c r="I86" s="309">
        <f t="shared" si="17"/>
        <v>0.04554079696394687</v>
      </c>
      <c r="J86" s="309">
        <f t="shared" si="18"/>
        <v>0.045832314837448054</v>
      </c>
      <c r="K86" s="309">
        <f t="shared" si="15"/>
        <v>0.004583231483744806</v>
      </c>
      <c r="M86" s="404"/>
      <c r="N86" s="407" t="e">
        <f>#REF!/#REF!*1000</f>
        <v>#REF!</v>
      </c>
      <c r="O86" s="316"/>
      <c r="P86" s="316"/>
      <c r="R86" s="342"/>
      <c r="S86" s="111"/>
      <c r="V86" s="319"/>
    </row>
    <row r="87" spans="1:22" ht="12.75">
      <c r="A87" s="153" t="s">
        <v>326</v>
      </c>
      <c r="B87" s="342">
        <v>1013352</v>
      </c>
      <c r="C87" s="111">
        <v>20532</v>
      </c>
      <c r="D87" s="111">
        <v>20833</v>
      </c>
      <c r="E87" s="320">
        <v>0</v>
      </c>
      <c r="F87" s="91">
        <v>0</v>
      </c>
      <c r="G87" s="309">
        <f t="shared" si="16"/>
        <v>0</v>
      </c>
      <c r="H87" s="309">
        <f t="shared" si="14"/>
        <v>0</v>
      </c>
      <c r="I87" s="309">
        <f t="shared" si="17"/>
        <v>0</v>
      </c>
      <c r="J87" s="309">
        <f t="shared" si="18"/>
        <v>0</v>
      </c>
      <c r="K87" s="309">
        <f t="shared" si="15"/>
        <v>0</v>
      </c>
      <c r="M87" s="404"/>
      <c r="N87" s="407" t="e">
        <f>#REF!/#REF!*1000</f>
        <v>#REF!</v>
      </c>
      <c r="O87" s="316"/>
      <c r="P87" s="316"/>
      <c r="R87" s="342"/>
      <c r="S87" s="111"/>
      <c r="V87" s="319"/>
    </row>
    <row r="88" spans="1:22" ht="12.75">
      <c r="A88" s="153" t="s">
        <v>327</v>
      </c>
      <c r="B88" s="342">
        <v>4137051</v>
      </c>
      <c r="C88" s="111">
        <v>75509</v>
      </c>
      <c r="D88" s="111">
        <v>74460</v>
      </c>
      <c r="E88" s="320">
        <v>1</v>
      </c>
      <c r="F88" s="91">
        <v>0</v>
      </c>
      <c r="G88" s="309">
        <f t="shared" si="16"/>
        <v>0.0241718074058067</v>
      </c>
      <c r="H88" s="309">
        <f t="shared" si="14"/>
        <v>0</v>
      </c>
      <c r="I88" s="309">
        <f t="shared" si="17"/>
        <v>0.013243454422651605</v>
      </c>
      <c r="J88" s="309">
        <f t="shared" si="18"/>
        <v>0</v>
      </c>
      <c r="K88" s="309">
        <f t="shared" si="15"/>
        <v>0</v>
      </c>
      <c r="M88" s="404"/>
      <c r="N88" s="407" t="e">
        <f>#REF!/#REF!*1000</f>
        <v>#REF!</v>
      </c>
      <c r="O88" s="316"/>
      <c r="P88" s="316"/>
      <c r="R88" s="342"/>
      <c r="S88" s="111"/>
      <c r="V88" s="319"/>
    </row>
    <row r="89" spans="1:22" ht="25.5">
      <c r="A89" s="153" t="s">
        <v>328</v>
      </c>
      <c r="B89" s="342">
        <v>2313280</v>
      </c>
      <c r="C89" s="111">
        <v>46793</v>
      </c>
      <c r="D89" s="111">
        <v>48246</v>
      </c>
      <c r="E89" s="320">
        <v>0</v>
      </c>
      <c r="F89" s="91">
        <v>2</v>
      </c>
      <c r="G89" s="309">
        <f t="shared" si="16"/>
        <v>0</v>
      </c>
      <c r="H89" s="309">
        <f t="shared" si="14"/>
        <v>0.008645732466454559</v>
      </c>
      <c r="I89" s="309">
        <f t="shared" si="17"/>
        <v>0</v>
      </c>
      <c r="J89" s="309">
        <f t="shared" si="18"/>
        <v>0.04145421382083488</v>
      </c>
      <c r="K89" s="309">
        <f t="shared" si="15"/>
        <v>0.004145421382083489</v>
      </c>
      <c r="M89" s="404"/>
      <c r="N89" s="407" t="e">
        <f>#REF!/#REF!*1000</f>
        <v>#REF!</v>
      </c>
      <c r="O89" s="316"/>
      <c r="P89" s="316"/>
      <c r="R89" s="342"/>
      <c r="S89" s="111"/>
      <c r="V89" s="319"/>
    </row>
    <row r="90" spans="1:22" ht="25.5">
      <c r="A90" s="153" t="s">
        <v>208</v>
      </c>
      <c r="B90" s="342">
        <v>2837641</v>
      </c>
      <c r="C90" s="111">
        <v>51137</v>
      </c>
      <c r="D90" s="111">
        <v>52250</v>
      </c>
      <c r="E90" s="320">
        <v>3</v>
      </c>
      <c r="F90" s="91">
        <v>2</v>
      </c>
      <c r="G90" s="309">
        <f t="shared" si="16"/>
        <v>0.10572161876713793</v>
      </c>
      <c r="H90" s="309">
        <f t="shared" si="14"/>
        <v>0.007048107917809195</v>
      </c>
      <c r="I90" s="309">
        <f t="shared" si="17"/>
        <v>0.05866593660167785</v>
      </c>
      <c r="J90" s="309">
        <f t="shared" si="18"/>
        <v>0.03827751196172249</v>
      </c>
      <c r="K90" s="309">
        <f t="shared" si="15"/>
        <v>0.0038277511961722485</v>
      </c>
      <c r="M90" s="404"/>
      <c r="N90" s="407" t="e">
        <f>#REF!/#REF!*1000</f>
        <v>#REF!</v>
      </c>
      <c r="O90" s="316"/>
      <c r="P90" s="316"/>
      <c r="R90" s="342"/>
      <c r="S90" s="111"/>
      <c r="V90" s="319"/>
    </row>
    <row r="91" spans="1:22" ht="12.75">
      <c r="A91" s="153" t="s">
        <v>329</v>
      </c>
      <c r="B91" s="342">
        <v>2221222</v>
      </c>
      <c r="C91" s="111">
        <v>39885</v>
      </c>
      <c r="D91" s="111">
        <v>39983</v>
      </c>
      <c r="E91" s="320">
        <v>1</v>
      </c>
      <c r="F91" s="91">
        <v>6</v>
      </c>
      <c r="G91" s="309">
        <f t="shared" si="16"/>
        <v>0.04502026362065566</v>
      </c>
      <c r="H91" s="309">
        <f t="shared" si="14"/>
        <v>0.027012158172393396</v>
      </c>
      <c r="I91" s="309">
        <f t="shared" si="17"/>
        <v>0.025072082236429736</v>
      </c>
      <c r="J91" s="309">
        <f t="shared" si="18"/>
        <v>0.15006377710526972</v>
      </c>
      <c r="K91" s="309">
        <f t="shared" si="15"/>
        <v>0.015006377710526974</v>
      </c>
      <c r="M91" s="404"/>
      <c r="N91" s="407" t="e">
        <f>#REF!/#REF!*1000</f>
        <v>#REF!</v>
      </c>
      <c r="O91" s="316"/>
      <c r="P91" s="316"/>
      <c r="R91" s="342"/>
      <c r="S91" s="111"/>
      <c r="V91" s="319"/>
    </row>
    <row r="92" spans="1:22" ht="13.5">
      <c r="A92" s="257"/>
      <c r="B92" s="340"/>
      <c r="C92" s="111"/>
      <c r="D92" s="111"/>
      <c r="E92" s="320"/>
      <c r="F92" s="91"/>
      <c r="G92" s="309"/>
      <c r="H92" s="309"/>
      <c r="I92" s="309"/>
      <c r="J92" s="309"/>
      <c r="K92" s="309"/>
      <c r="M92" s="404"/>
      <c r="N92" s="407"/>
      <c r="O92" s="316"/>
      <c r="P92" s="316"/>
      <c r="R92" s="322"/>
      <c r="S92" s="111"/>
      <c r="V92" s="319"/>
    </row>
    <row r="93" spans="1:22" ht="25.5">
      <c r="A93" s="151" t="s">
        <v>395</v>
      </c>
      <c r="B93" s="341">
        <f>SUM(B76:B92)</f>
        <v>81843743</v>
      </c>
      <c r="C93" s="111">
        <v>1319361</v>
      </c>
      <c r="D93" s="111">
        <f>SUM(D76:D92)</f>
        <v>1325013</v>
      </c>
      <c r="E93" s="320">
        <f>SUM(E76:E92)</f>
        <v>41</v>
      </c>
      <c r="F93" s="91">
        <f>SUM(F76:F92)</f>
        <v>32</v>
      </c>
      <c r="G93" s="309">
        <f t="shared" si="16"/>
        <v>0.05009546056562931</v>
      </c>
      <c r="H93" s="309">
        <f>F93/B93*10000</f>
        <v>0.003909889605122288</v>
      </c>
      <c r="I93" s="309">
        <f t="shared" si="17"/>
        <v>0.031075649500023117</v>
      </c>
      <c r="J93" s="309">
        <f t="shared" si="18"/>
        <v>0.02415070644589902</v>
      </c>
      <c r="K93" s="309">
        <f>F93/D93*100</f>
        <v>0.002415070644589902</v>
      </c>
      <c r="M93" s="404"/>
      <c r="N93" s="408" t="e">
        <f>#REF!/#REF!*1000</f>
        <v>#REF!</v>
      </c>
      <c r="O93" s="317"/>
      <c r="P93" s="317"/>
      <c r="R93" s="323"/>
      <c r="S93" s="111"/>
      <c r="V93" s="319"/>
    </row>
    <row r="94" spans="1:13" ht="12.75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90"/>
    </row>
    <row r="95" spans="1:12" ht="12.75">
      <c r="A95" s="254" t="s">
        <v>299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</row>
    <row r="96" spans="1:12" ht="12.75">
      <c r="A96" s="257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</row>
    <row r="97" spans="1:12" ht="10.5" customHeight="1">
      <c r="A97" s="257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</row>
    <row r="98" spans="1:12" ht="6.75" customHeight="1" hidden="1">
      <c r="A98" s="257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</row>
    <row r="99" spans="1:12" ht="12.75" hidden="1">
      <c r="A99" s="257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</row>
    <row r="100" spans="1:12" ht="15.75">
      <c r="A100" s="267" t="s">
        <v>295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</row>
    <row r="101" spans="1:12" ht="12.75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</row>
    <row r="102" spans="1:20" ht="77.25" customHeight="1">
      <c r="A102" s="262" t="s">
        <v>190</v>
      </c>
      <c r="B102" s="149"/>
      <c r="C102" s="206" t="s">
        <v>246</v>
      </c>
      <c r="D102" s="206" t="s">
        <v>306</v>
      </c>
      <c r="E102" s="211" t="s">
        <v>429</v>
      </c>
      <c r="F102" s="308" t="s">
        <v>307</v>
      </c>
      <c r="G102" s="308" t="s">
        <v>430</v>
      </c>
      <c r="H102" s="206" t="s">
        <v>391</v>
      </c>
      <c r="I102" s="206" t="s">
        <v>487</v>
      </c>
      <c r="J102" s="206" t="s">
        <v>412</v>
      </c>
      <c r="K102" s="308"/>
      <c r="L102" s="206" t="s">
        <v>488</v>
      </c>
      <c r="M102" s="206" t="s">
        <v>392</v>
      </c>
      <c r="N102" s="206"/>
      <c r="O102" s="206" t="s">
        <v>489</v>
      </c>
      <c r="P102" s="206"/>
      <c r="T102" s="308" t="s">
        <v>163</v>
      </c>
    </row>
    <row r="103" spans="1:20" ht="25.5">
      <c r="A103" s="149" t="s">
        <v>317</v>
      </c>
      <c r="B103" s="324">
        <v>10738753</v>
      </c>
      <c r="C103" s="318">
        <v>10744921</v>
      </c>
      <c r="D103" s="342">
        <v>10786227</v>
      </c>
      <c r="E103" s="111">
        <v>10569111</v>
      </c>
      <c r="F103" s="111">
        <v>115212</v>
      </c>
      <c r="G103" s="141">
        <v>116004</v>
      </c>
      <c r="H103" s="318">
        <v>5159</v>
      </c>
      <c r="I103" s="318">
        <v>5225</v>
      </c>
      <c r="J103" s="319">
        <f aca="true" t="shared" si="19" ref="J103:J118">H103/D103*10000</f>
        <v>4.7829514435399885</v>
      </c>
      <c r="K103" s="319">
        <f aca="true" t="shared" si="20" ref="K103:K118">I103/E103*10000</f>
        <v>4.943651362919739</v>
      </c>
      <c r="L103" s="319">
        <f>I103/E103*10000</f>
        <v>4.943651362919739</v>
      </c>
      <c r="M103" s="319">
        <f aca="true" t="shared" si="21" ref="M103:M118">H103/F103*100</f>
        <v>4.477832170260043</v>
      </c>
      <c r="N103" s="319">
        <f aca="true" t="shared" si="22" ref="N103:N118">I103/G103*100</f>
        <v>4.504155029136927</v>
      </c>
      <c r="O103" s="319">
        <f>I103/G103*100</f>
        <v>4.504155029136927</v>
      </c>
      <c r="P103" s="319"/>
      <c r="T103" s="318">
        <v>108124.06187016172</v>
      </c>
    </row>
    <row r="104" spans="1:20" ht="12.75">
      <c r="A104" s="149" t="s">
        <v>318</v>
      </c>
      <c r="B104" s="324">
        <v>12492658</v>
      </c>
      <c r="C104" s="318">
        <v>12510331</v>
      </c>
      <c r="D104" s="342">
        <v>12595891</v>
      </c>
      <c r="E104" s="111">
        <v>12519571</v>
      </c>
      <c r="F104" s="111">
        <v>189027</v>
      </c>
      <c r="G104" s="111">
        <v>189695</v>
      </c>
      <c r="H104" s="318">
        <v>16854</v>
      </c>
      <c r="I104" s="318">
        <v>18716</v>
      </c>
      <c r="J104" s="319">
        <f t="shared" si="19"/>
        <v>13.380554023530372</v>
      </c>
      <c r="K104" s="319">
        <f t="shared" si="20"/>
        <v>14.949394032750803</v>
      </c>
      <c r="L104" s="319">
        <f aca="true" t="shared" si="23" ref="L104:L120">I104/E104*10000</f>
        <v>14.949394032750803</v>
      </c>
      <c r="M104" s="319">
        <f t="shared" si="21"/>
        <v>8.916186576520815</v>
      </c>
      <c r="N104" s="319">
        <f t="shared" si="22"/>
        <v>9.86636442710667</v>
      </c>
      <c r="O104" s="319">
        <f aca="true" t="shared" si="24" ref="O104:O120">I104/G104*100</f>
        <v>9.86636442710667</v>
      </c>
      <c r="P104" s="319"/>
      <c r="T104" s="318">
        <v>189258</v>
      </c>
    </row>
    <row r="105" spans="1:20" ht="12.75">
      <c r="A105" s="149" t="s">
        <v>319</v>
      </c>
      <c r="B105" s="324">
        <v>3404037</v>
      </c>
      <c r="C105" s="318">
        <v>3442675</v>
      </c>
      <c r="D105" s="342">
        <v>3501872</v>
      </c>
      <c r="E105" s="111">
        <v>3375222</v>
      </c>
      <c r="F105" s="111">
        <v>56316</v>
      </c>
      <c r="G105" s="111">
        <v>56371</v>
      </c>
      <c r="H105" s="318">
        <v>2071</v>
      </c>
      <c r="I105" s="318">
        <v>1786</v>
      </c>
      <c r="J105" s="319">
        <f t="shared" si="19"/>
        <v>5.91397972284538</v>
      </c>
      <c r="K105" s="319">
        <f t="shared" si="20"/>
        <v>5.291503788491543</v>
      </c>
      <c r="L105" s="319">
        <f t="shared" si="23"/>
        <v>5.291503788491543</v>
      </c>
      <c r="M105" s="319">
        <f t="shared" si="21"/>
        <v>3.6774628879892037</v>
      </c>
      <c r="N105" s="319">
        <f t="shared" si="22"/>
        <v>3.1682957549094395</v>
      </c>
      <c r="O105" s="319">
        <f t="shared" si="24"/>
        <v>3.1682957549094395</v>
      </c>
      <c r="P105" s="319"/>
      <c r="T105" s="318">
        <v>58245</v>
      </c>
    </row>
    <row r="106" spans="1:20" ht="25.5">
      <c r="A106" s="149" t="s">
        <v>320</v>
      </c>
      <c r="B106" s="324">
        <v>2547772</v>
      </c>
      <c r="C106" s="318">
        <v>2511525</v>
      </c>
      <c r="D106" s="342">
        <v>2495635</v>
      </c>
      <c r="E106" s="111">
        <v>2449511</v>
      </c>
      <c r="F106" s="111">
        <v>48307</v>
      </c>
      <c r="G106" s="111">
        <v>48613</v>
      </c>
      <c r="H106" s="318">
        <v>483</v>
      </c>
      <c r="I106" s="318">
        <v>405</v>
      </c>
      <c r="J106" s="319">
        <f t="shared" si="19"/>
        <v>1.935379172034372</v>
      </c>
      <c r="K106" s="319">
        <f t="shared" si="20"/>
        <v>1.65339122788181</v>
      </c>
      <c r="L106" s="319">
        <f t="shared" si="23"/>
        <v>1.65339122788181</v>
      </c>
      <c r="M106" s="319">
        <f t="shared" si="21"/>
        <v>0.9998550934647153</v>
      </c>
      <c r="N106" s="319">
        <f t="shared" si="22"/>
        <v>0.8331104848497315</v>
      </c>
      <c r="O106" s="319">
        <f t="shared" si="24"/>
        <v>0.8331104848497315</v>
      </c>
      <c r="P106" s="319"/>
      <c r="T106" s="318">
        <v>46966</v>
      </c>
    </row>
    <row r="107" spans="1:20" ht="12.75">
      <c r="A107" s="149" t="s">
        <v>321</v>
      </c>
      <c r="B107" s="324">
        <v>663979</v>
      </c>
      <c r="C107" s="318">
        <v>661716</v>
      </c>
      <c r="D107" s="342">
        <v>661301</v>
      </c>
      <c r="E107" s="111">
        <v>654774</v>
      </c>
      <c r="F107" s="111">
        <v>10276</v>
      </c>
      <c r="G107" s="111">
        <v>10267</v>
      </c>
      <c r="H107" s="318">
        <v>141</v>
      </c>
      <c r="I107" s="318">
        <v>144</v>
      </c>
      <c r="J107" s="319">
        <f t="shared" si="19"/>
        <v>2.1321606953565775</v>
      </c>
      <c r="K107" s="319">
        <f t="shared" si="20"/>
        <v>2.1992321014579077</v>
      </c>
      <c r="L107" s="319">
        <f t="shared" si="23"/>
        <v>2.1992321014579077</v>
      </c>
      <c r="M107" s="319">
        <f t="shared" si="21"/>
        <v>1.3721292331646555</v>
      </c>
      <c r="N107" s="319">
        <f t="shared" si="22"/>
        <v>1.402551865199182</v>
      </c>
      <c r="O107" s="319">
        <f t="shared" si="24"/>
        <v>1.402551865199182</v>
      </c>
      <c r="P107" s="319"/>
      <c r="T107" s="318">
        <v>10232</v>
      </c>
    </row>
    <row r="108" spans="1:20" ht="12.75">
      <c r="A108" s="150" t="s">
        <v>322</v>
      </c>
      <c r="B108" s="324"/>
      <c r="C108" s="318">
        <v>1774224</v>
      </c>
      <c r="D108" s="342">
        <v>1798836</v>
      </c>
      <c r="E108" s="111">
        <v>1734272</v>
      </c>
      <c r="F108" s="111">
        <v>24358</v>
      </c>
      <c r="G108" s="111">
        <v>25187</v>
      </c>
      <c r="H108" s="318">
        <v>1184</v>
      </c>
      <c r="I108" s="318">
        <v>1275</v>
      </c>
      <c r="J108" s="319">
        <f t="shared" si="19"/>
        <v>6.582034159867826</v>
      </c>
      <c r="K108" s="319">
        <f t="shared" si="20"/>
        <v>7.351787954830614</v>
      </c>
      <c r="L108" s="319">
        <f t="shared" si="23"/>
        <v>7.351787954830614</v>
      </c>
      <c r="M108" s="319">
        <f t="shared" si="21"/>
        <v>4.860826011987848</v>
      </c>
      <c r="N108" s="319">
        <f t="shared" si="22"/>
        <v>5.062135228490888</v>
      </c>
      <c r="O108" s="319">
        <f t="shared" si="24"/>
        <v>5.062135228490888</v>
      </c>
      <c r="P108" s="319"/>
      <c r="T108" s="318">
        <v>23836</v>
      </c>
    </row>
    <row r="109" spans="1:20" ht="12.75">
      <c r="A109" s="149" t="s">
        <v>323</v>
      </c>
      <c r="B109" s="324">
        <v>6075359</v>
      </c>
      <c r="C109" s="318">
        <v>6061951</v>
      </c>
      <c r="D109" s="342">
        <v>6092126</v>
      </c>
      <c r="E109" s="111">
        <v>6016481</v>
      </c>
      <c r="F109" s="111">
        <v>93059</v>
      </c>
      <c r="G109" s="111">
        <v>93988</v>
      </c>
      <c r="H109" s="318">
        <v>4254</v>
      </c>
      <c r="I109" s="318">
        <v>3763</v>
      </c>
      <c r="J109" s="319">
        <f t="shared" si="19"/>
        <v>6.9827840067654545</v>
      </c>
      <c r="K109" s="319">
        <f t="shared" si="20"/>
        <v>6.2544866342966925</v>
      </c>
      <c r="L109" s="319">
        <f t="shared" si="23"/>
        <v>6.2544866342966925</v>
      </c>
      <c r="M109" s="319">
        <f t="shared" si="21"/>
        <v>4.571293480480126</v>
      </c>
      <c r="N109" s="319">
        <f t="shared" si="22"/>
        <v>4.003702600331957</v>
      </c>
      <c r="O109" s="319">
        <f t="shared" si="24"/>
        <v>4.003702600331957</v>
      </c>
      <c r="P109" s="319"/>
      <c r="T109" s="318">
        <v>90897</v>
      </c>
    </row>
    <row r="110" spans="1:20" ht="25.5">
      <c r="A110" s="149" t="s">
        <v>206</v>
      </c>
      <c r="B110" s="324">
        <v>1693754</v>
      </c>
      <c r="C110" s="318">
        <v>1651216</v>
      </c>
      <c r="D110" s="342">
        <v>1634734</v>
      </c>
      <c r="E110" s="111">
        <v>1600327</v>
      </c>
      <c r="F110" s="111">
        <v>34557</v>
      </c>
      <c r="G110" s="111">
        <v>35219</v>
      </c>
      <c r="H110" s="318">
        <v>790</v>
      </c>
      <c r="I110" s="318">
        <v>836</v>
      </c>
      <c r="J110" s="319">
        <f t="shared" si="19"/>
        <v>4.832590500962236</v>
      </c>
      <c r="K110" s="319">
        <f t="shared" si="20"/>
        <v>5.2239323588241655</v>
      </c>
      <c r="L110" s="319">
        <f t="shared" si="23"/>
        <v>5.2239323588241655</v>
      </c>
      <c r="M110" s="319">
        <f t="shared" si="21"/>
        <v>2.2860780739068787</v>
      </c>
      <c r="N110" s="319">
        <f t="shared" si="22"/>
        <v>2.373718731366592</v>
      </c>
      <c r="O110" s="319">
        <f t="shared" si="24"/>
        <v>2.373718731366592</v>
      </c>
      <c r="P110" s="319"/>
      <c r="T110" s="318">
        <v>34068</v>
      </c>
    </row>
    <row r="111" spans="1:20" ht="25.5">
      <c r="A111" s="149" t="s">
        <v>324</v>
      </c>
      <c r="B111" s="324">
        <v>7982685</v>
      </c>
      <c r="C111" s="318">
        <v>7928815</v>
      </c>
      <c r="D111" s="342">
        <v>7913502</v>
      </c>
      <c r="E111" s="111">
        <v>7778995</v>
      </c>
      <c r="F111" s="111">
        <v>139021</v>
      </c>
      <c r="G111" s="111">
        <v>139446</v>
      </c>
      <c r="H111" s="318">
        <v>5015</v>
      </c>
      <c r="I111" s="318">
        <v>4865</v>
      </c>
      <c r="J111" s="319">
        <f t="shared" si="19"/>
        <v>6.337270149170367</v>
      </c>
      <c r="K111" s="319">
        <f t="shared" si="20"/>
        <v>6.254021245675053</v>
      </c>
      <c r="L111" s="319">
        <f t="shared" si="23"/>
        <v>6.254021245675053</v>
      </c>
      <c r="M111" s="319">
        <f t="shared" si="21"/>
        <v>3.6073686709202204</v>
      </c>
      <c r="N111" s="319">
        <f t="shared" si="22"/>
        <v>3.488805702565868</v>
      </c>
      <c r="O111" s="319">
        <f t="shared" si="24"/>
        <v>3.488805702565868</v>
      </c>
      <c r="P111" s="319"/>
      <c r="T111" s="318">
        <v>138646</v>
      </c>
    </row>
    <row r="112" spans="1:20" ht="12.75">
      <c r="A112" s="149" t="s">
        <v>161</v>
      </c>
      <c r="B112" s="324">
        <v>18028745</v>
      </c>
      <c r="C112" s="318">
        <v>17872763</v>
      </c>
      <c r="D112" s="342">
        <v>17841956</v>
      </c>
      <c r="E112" s="111">
        <v>17554329</v>
      </c>
      <c r="F112" s="111">
        <v>309497</v>
      </c>
      <c r="G112" s="111">
        <v>308995</v>
      </c>
      <c r="H112" s="318">
        <v>13184</v>
      </c>
      <c r="I112" s="318">
        <v>11900</v>
      </c>
      <c r="J112" s="319">
        <f t="shared" si="19"/>
        <v>7.389324354347696</v>
      </c>
      <c r="K112" s="319">
        <f t="shared" si="20"/>
        <v>6.778954638482622</v>
      </c>
      <c r="L112" s="319">
        <f t="shared" si="23"/>
        <v>6.778954638482622</v>
      </c>
      <c r="M112" s="319">
        <f t="shared" si="21"/>
        <v>4.259815119371108</v>
      </c>
      <c r="N112" s="319">
        <f t="shared" si="22"/>
        <v>3.8511950031553908</v>
      </c>
      <c r="O112" s="319">
        <f t="shared" si="24"/>
        <v>3.8511950031553908</v>
      </c>
      <c r="P112" s="319"/>
      <c r="T112" s="318">
        <v>305803</v>
      </c>
    </row>
    <row r="113" spans="1:20" ht="25.5">
      <c r="A113" s="149" t="s">
        <v>207</v>
      </c>
      <c r="B113" s="324">
        <v>4052860</v>
      </c>
      <c r="C113" s="318">
        <v>4012675</v>
      </c>
      <c r="D113" s="342">
        <v>3999117</v>
      </c>
      <c r="E113" s="111">
        <v>3990278</v>
      </c>
      <c r="F113" s="111">
        <v>65875</v>
      </c>
      <c r="G113" s="111">
        <v>65456</v>
      </c>
      <c r="H113" s="318">
        <v>2058</v>
      </c>
      <c r="I113" s="318">
        <v>1871</v>
      </c>
      <c r="J113" s="319">
        <f t="shared" si="19"/>
        <v>5.146136009524103</v>
      </c>
      <c r="K113" s="319">
        <f t="shared" si="20"/>
        <v>4.688896362609322</v>
      </c>
      <c r="L113" s="319">
        <f t="shared" si="23"/>
        <v>4.688896362609322</v>
      </c>
      <c r="M113" s="319">
        <f t="shared" si="21"/>
        <v>3.124098671726755</v>
      </c>
      <c r="N113" s="319">
        <f t="shared" si="22"/>
        <v>2.858408702028844</v>
      </c>
      <c r="O113" s="319">
        <f t="shared" si="24"/>
        <v>2.858408702028844</v>
      </c>
      <c r="P113" s="319"/>
      <c r="T113" s="318">
        <v>71882</v>
      </c>
    </row>
    <row r="114" spans="1:20" ht="12.75">
      <c r="A114" s="149" t="s">
        <v>326</v>
      </c>
      <c r="B114" s="324">
        <v>1043167</v>
      </c>
      <c r="C114" s="318">
        <v>1022585</v>
      </c>
      <c r="D114" s="342">
        <v>1013352</v>
      </c>
      <c r="E114" s="111">
        <v>994287</v>
      </c>
      <c r="F114" s="111">
        <v>20532</v>
      </c>
      <c r="G114" s="111">
        <v>20833</v>
      </c>
      <c r="H114" s="318">
        <v>635</v>
      </c>
      <c r="I114" s="318">
        <v>579</v>
      </c>
      <c r="J114" s="319">
        <f t="shared" si="19"/>
        <v>6.266331935990653</v>
      </c>
      <c r="K114" s="319">
        <f t="shared" si="20"/>
        <v>5.823268331980605</v>
      </c>
      <c r="L114" s="319">
        <f t="shared" si="23"/>
        <v>5.823268331980605</v>
      </c>
      <c r="M114" s="319">
        <f t="shared" si="21"/>
        <v>3.092733294369764</v>
      </c>
      <c r="N114" s="319">
        <f t="shared" si="22"/>
        <v>2.7792444679114863</v>
      </c>
      <c r="O114" s="319">
        <f t="shared" si="24"/>
        <v>2.7792444679114863</v>
      </c>
      <c r="P114" s="319"/>
      <c r="T114" s="318">
        <v>20192</v>
      </c>
    </row>
    <row r="115" spans="1:20" ht="12.75">
      <c r="A115" s="149" t="s">
        <v>327</v>
      </c>
      <c r="B115" s="324">
        <v>4249774</v>
      </c>
      <c r="C115" s="318">
        <v>4168732</v>
      </c>
      <c r="D115" s="342">
        <v>4137051</v>
      </c>
      <c r="E115" s="111">
        <v>4050204</v>
      </c>
      <c r="F115" s="111">
        <v>75509</v>
      </c>
      <c r="G115" s="111">
        <v>74460</v>
      </c>
      <c r="H115" s="318">
        <v>1616</v>
      </c>
      <c r="I115" s="318">
        <v>1516</v>
      </c>
      <c r="J115" s="319">
        <f t="shared" si="19"/>
        <v>3.906164076778362</v>
      </c>
      <c r="K115" s="319">
        <f t="shared" si="20"/>
        <v>3.7430213391720515</v>
      </c>
      <c r="L115" s="319">
        <f t="shared" si="23"/>
        <v>3.7430213391720515</v>
      </c>
      <c r="M115" s="319">
        <f t="shared" si="21"/>
        <v>2.1401422347004995</v>
      </c>
      <c r="N115" s="319">
        <f t="shared" si="22"/>
        <v>2.035992479183454</v>
      </c>
      <c r="O115" s="319">
        <f t="shared" si="24"/>
        <v>2.035992479183454</v>
      </c>
      <c r="P115" s="319"/>
      <c r="T115" s="318">
        <v>74971</v>
      </c>
    </row>
    <row r="116" spans="1:20" ht="25.5">
      <c r="A116" s="149" t="s">
        <v>328</v>
      </c>
      <c r="B116" s="324">
        <v>2441787</v>
      </c>
      <c r="C116" s="318">
        <v>2356219</v>
      </c>
      <c r="D116" s="342">
        <v>2313280</v>
      </c>
      <c r="E116" s="111">
        <v>2259393</v>
      </c>
      <c r="F116" s="111">
        <v>46793</v>
      </c>
      <c r="G116" s="111">
        <v>48246</v>
      </c>
      <c r="H116" s="318">
        <v>648</v>
      </c>
      <c r="I116" s="318">
        <v>654</v>
      </c>
      <c r="J116" s="319">
        <f t="shared" si="19"/>
        <v>2.801217319131277</v>
      </c>
      <c r="K116" s="319">
        <f t="shared" si="20"/>
        <v>2.8945827485523767</v>
      </c>
      <c r="L116" s="319">
        <f t="shared" si="23"/>
        <v>2.8945827485523767</v>
      </c>
      <c r="M116" s="319">
        <f t="shared" si="21"/>
        <v>1.3848225161883188</v>
      </c>
      <c r="N116" s="319">
        <f t="shared" si="22"/>
        <v>1.3555527919413008</v>
      </c>
      <c r="O116" s="319">
        <f t="shared" si="24"/>
        <v>1.3555527919413008</v>
      </c>
      <c r="P116" s="319"/>
      <c r="T116" s="318">
        <v>47895</v>
      </c>
    </row>
    <row r="117" spans="1:20" ht="25.5">
      <c r="A117" s="149" t="s">
        <v>208</v>
      </c>
      <c r="B117" s="324">
        <v>2834254</v>
      </c>
      <c r="C117" s="318">
        <v>2832027</v>
      </c>
      <c r="D117" s="342">
        <v>2837641</v>
      </c>
      <c r="E117" s="111">
        <v>2806531</v>
      </c>
      <c r="F117" s="111">
        <v>51137</v>
      </c>
      <c r="G117" s="111">
        <v>52250</v>
      </c>
      <c r="H117" s="318">
        <v>2656</v>
      </c>
      <c r="I117" s="318">
        <v>2620</v>
      </c>
      <c r="J117" s="319">
        <f t="shared" si="19"/>
        <v>9.35988731485061</v>
      </c>
      <c r="K117" s="319">
        <f t="shared" si="20"/>
        <v>9.335368111023893</v>
      </c>
      <c r="L117" s="319">
        <f t="shared" si="23"/>
        <v>9.335368111023893</v>
      </c>
      <c r="M117" s="319">
        <f t="shared" si="21"/>
        <v>5.1938909204685455</v>
      </c>
      <c r="N117" s="319">
        <f t="shared" si="22"/>
        <v>5.014354066985646</v>
      </c>
      <c r="O117" s="319">
        <f t="shared" si="24"/>
        <v>5.014354066985646</v>
      </c>
      <c r="P117" s="319"/>
      <c r="T117" s="318">
        <v>52582</v>
      </c>
    </row>
    <row r="118" spans="1:20" ht="12.75">
      <c r="A118" s="149" t="s">
        <v>329</v>
      </c>
      <c r="B118" s="324">
        <v>2311140</v>
      </c>
      <c r="C118" s="318">
        <v>2249882</v>
      </c>
      <c r="D118" s="342">
        <v>2221222</v>
      </c>
      <c r="E118" s="111">
        <v>2170460</v>
      </c>
      <c r="F118" s="111">
        <v>39885</v>
      </c>
      <c r="G118" s="111">
        <v>39983</v>
      </c>
      <c r="H118" s="318">
        <v>368</v>
      </c>
      <c r="I118" s="318">
        <v>335</v>
      </c>
      <c r="J118" s="319">
        <f t="shared" si="19"/>
        <v>1.656745701240128</v>
      </c>
      <c r="K118" s="319">
        <f t="shared" si="20"/>
        <v>1.5434516185509062</v>
      </c>
      <c r="L118" s="319">
        <f t="shared" si="23"/>
        <v>1.5434516185509062</v>
      </c>
      <c r="M118" s="319">
        <f t="shared" si="21"/>
        <v>0.9226526263006143</v>
      </c>
      <c r="N118" s="319">
        <f t="shared" si="22"/>
        <v>0.8378560888377561</v>
      </c>
      <c r="O118" s="319">
        <f t="shared" si="24"/>
        <v>0.8378560888377561</v>
      </c>
      <c r="P118" s="319"/>
      <c r="T118" s="318">
        <v>40454</v>
      </c>
    </row>
    <row r="119" spans="1:20" ht="13.5">
      <c r="A119" s="257"/>
      <c r="B119" s="325"/>
      <c r="C119" s="321"/>
      <c r="D119" s="322"/>
      <c r="E119" s="190"/>
      <c r="F119" s="111"/>
      <c r="G119" s="111"/>
      <c r="H119" s="318"/>
      <c r="I119" s="318"/>
      <c r="J119" s="319"/>
      <c r="K119" s="319"/>
      <c r="L119" s="319"/>
      <c r="M119" s="319"/>
      <c r="N119" s="319"/>
      <c r="O119" s="319"/>
      <c r="P119" s="319"/>
      <c r="T119" s="321"/>
    </row>
    <row r="120" spans="1:20" ht="25.5">
      <c r="A120" s="151" t="s">
        <v>395</v>
      </c>
      <c r="B120" s="329">
        <f>SUM(B103:B119)</f>
        <v>80560724</v>
      </c>
      <c r="C120" s="318">
        <v>81802257</v>
      </c>
      <c r="D120" s="410">
        <f>SUM(D103:D119)</f>
        <v>81843743</v>
      </c>
      <c r="E120" s="409">
        <f>SUM(E103:E119)</f>
        <v>80523746</v>
      </c>
      <c r="F120" s="111">
        <v>1319361</v>
      </c>
      <c r="G120" s="111">
        <f>SUM(G103:G119)</f>
        <v>1325013</v>
      </c>
      <c r="H120" s="318">
        <f>SUM(H103:H119)</f>
        <v>57116</v>
      </c>
      <c r="I120" s="318">
        <f>SUM(I103:I119)</f>
        <v>56490</v>
      </c>
      <c r="J120" s="319">
        <f>H120/D120*10000</f>
        <v>6.978664208942643</v>
      </c>
      <c r="K120" s="319">
        <f>I120/E120*10000</f>
        <v>7.015321915103154</v>
      </c>
      <c r="L120" s="319">
        <f t="shared" si="23"/>
        <v>7.015321915103154</v>
      </c>
      <c r="M120" s="319">
        <f>H120/F120*100</f>
        <v>4.32906535815444</v>
      </c>
      <c r="N120" s="319">
        <f>I120/G120*100</f>
        <v>4.263354397277612</v>
      </c>
      <c r="O120" s="319">
        <f t="shared" si="24"/>
        <v>4.263354397277612</v>
      </c>
      <c r="P120" s="319"/>
      <c r="T120" s="318">
        <f>SUM(T103:T119)</f>
        <v>1314051.0618701617</v>
      </c>
    </row>
    <row r="121" spans="1:16" ht="12.75">
      <c r="A121" s="260"/>
      <c r="B121" s="26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</row>
    <row r="122" spans="1:12" ht="12.75">
      <c r="A122" s="254" t="s">
        <v>299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</row>
    <row r="123" spans="1:12" ht="12.75">
      <c r="A123" s="257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</row>
    <row r="124" spans="1:12" ht="10.5" customHeight="1">
      <c r="A124" s="257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</row>
    <row r="125" spans="1:12" ht="12.75" hidden="1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</row>
    <row r="126" spans="1:12" ht="15.75">
      <c r="A126" s="267" t="s">
        <v>63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</row>
    <row r="127" spans="1:12" ht="12.75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</row>
    <row r="128" spans="1:20" ht="54" customHeight="1">
      <c r="A128" s="262" t="s">
        <v>190</v>
      </c>
      <c r="B128" s="257"/>
      <c r="C128" s="85" t="s">
        <v>408</v>
      </c>
      <c r="D128" s="85" t="s">
        <v>371</v>
      </c>
      <c r="E128" s="85" t="s">
        <v>372</v>
      </c>
      <c r="F128" s="85" t="s">
        <v>373</v>
      </c>
      <c r="G128" s="85" t="s">
        <v>374</v>
      </c>
      <c r="H128" s="85" t="s">
        <v>475</v>
      </c>
      <c r="I128" s="85" t="s">
        <v>492</v>
      </c>
      <c r="J128" s="85" t="s">
        <v>491</v>
      </c>
      <c r="L128" s="85" t="s">
        <v>490</v>
      </c>
      <c r="M128" s="85"/>
      <c r="T128" s="85" t="s">
        <v>117</v>
      </c>
    </row>
    <row r="129" spans="1:20" ht="25.5">
      <c r="A129" s="153" t="s">
        <v>317</v>
      </c>
      <c r="B129" s="257"/>
      <c r="C129" s="328">
        <v>3877</v>
      </c>
      <c r="D129" s="328">
        <v>4263</v>
      </c>
      <c r="E129" s="328">
        <v>1202</v>
      </c>
      <c r="F129" s="327">
        <f>D129/(D129+E129)</f>
        <v>0.7800548947849955</v>
      </c>
      <c r="G129" s="327">
        <f aca="true" t="shared" si="25" ref="G129:G144">E129/(D129+O129)</f>
        <v>0.28196106028618345</v>
      </c>
      <c r="H129" s="328">
        <v>4288</v>
      </c>
      <c r="I129" s="328">
        <v>1367</v>
      </c>
      <c r="J129" s="327">
        <f aca="true" t="shared" si="26" ref="J129:J144">H129/(H129+I129)</f>
        <v>0.7582670203359858</v>
      </c>
      <c r="L129" s="327">
        <f aca="true" t="shared" si="27" ref="L129:L144">I129/(H129+S129)</f>
        <v>0.3187966417910448</v>
      </c>
      <c r="M129" s="327"/>
      <c r="T129" s="327">
        <f aca="true" t="shared" si="28" ref="T129:T144">E129/(E129+D129)</f>
        <v>0.21994510521500457</v>
      </c>
    </row>
    <row r="130" spans="1:20" ht="12.75">
      <c r="A130" s="153" t="s">
        <v>318</v>
      </c>
      <c r="B130" s="257"/>
      <c r="C130" s="328">
        <v>14541</v>
      </c>
      <c r="D130" s="328">
        <v>14164</v>
      </c>
      <c r="E130" s="328">
        <v>3410</v>
      </c>
      <c r="F130" s="327">
        <f aca="true" t="shared" si="29" ref="F130:F144">D130/(D130+E130)</f>
        <v>0.8059633549561853</v>
      </c>
      <c r="G130" s="327">
        <f t="shared" si="25"/>
        <v>0.2407512002259249</v>
      </c>
      <c r="H130" s="328">
        <v>15658</v>
      </c>
      <c r="I130" s="328">
        <v>3729</v>
      </c>
      <c r="J130" s="327">
        <f t="shared" si="26"/>
        <v>0.807654613916542</v>
      </c>
      <c r="L130" s="327">
        <f t="shared" si="27"/>
        <v>0.2381530208200281</v>
      </c>
      <c r="M130" s="327"/>
      <c r="T130" s="327">
        <f t="shared" si="28"/>
        <v>0.19403664504381474</v>
      </c>
    </row>
    <row r="131" spans="1:20" ht="12.75">
      <c r="A131" s="153" t="s">
        <v>319</v>
      </c>
      <c r="B131" s="257"/>
      <c r="C131" s="328">
        <v>1398</v>
      </c>
      <c r="D131" s="328">
        <v>2069</v>
      </c>
      <c r="E131" s="328">
        <v>26</v>
      </c>
      <c r="F131" s="327">
        <f t="shared" si="29"/>
        <v>0.9875894988066826</v>
      </c>
      <c r="G131" s="327">
        <f t="shared" si="25"/>
        <v>0.012566457225712905</v>
      </c>
      <c r="H131" s="328">
        <v>1730</v>
      </c>
      <c r="I131" s="328">
        <v>126</v>
      </c>
      <c r="J131" s="327">
        <f t="shared" si="26"/>
        <v>0.9321120689655172</v>
      </c>
      <c r="L131" s="327">
        <f t="shared" si="27"/>
        <v>0.07283236994219654</v>
      </c>
      <c r="M131" s="327"/>
      <c r="T131" s="327">
        <f t="shared" si="28"/>
        <v>0.012410501193317422</v>
      </c>
    </row>
    <row r="132" spans="1:20" ht="25.5">
      <c r="A132" s="153" t="s">
        <v>320</v>
      </c>
      <c r="B132" s="257"/>
      <c r="C132" s="328">
        <v>407</v>
      </c>
      <c r="D132" s="328">
        <v>463</v>
      </c>
      <c r="E132" s="328">
        <v>53</v>
      </c>
      <c r="F132" s="327">
        <f t="shared" si="29"/>
        <v>0.8972868217054264</v>
      </c>
      <c r="G132" s="327">
        <f t="shared" si="25"/>
        <v>0.11447084233261338</v>
      </c>
      <c r="H132" s="328">
        <v>380</v>
      </c>
      <c r="I132" s="328">
        <v>50</v>
      </c>
      <c r="J132" s="327">
        <f t="shared" si="26"/>
        <v>0.8837209302325582</v>
      </c>
      <c r="L132" s="327">
        <f t="shared" si="27"/>
        <v>0.13157894736842105</v>
      </c>
      <c r="M132" s="327"/>
      <c r="T132" s="327">
        <f t="shared" si="28"/>
        <v>0.10271317829457365</v>
      </c>
    </row>
    <row r="133" spans="1:20" ht="12.75">
      <c r="A133" s="153" t="s">
        <v>321</v>
      </c>
      <c r="B133" s="257"/>
      <c r="C133" s="328">
        <v>173</v>
      </c>
      <c r="D133" s="328">
        <v>137</v>
      </c>
      <c r="E133" s="328">
        <v>9</v>
      </c>
      <c r="F133" s="327">
        <f t="shared" si="29"/>
        <v>0.9383561643835616</v>
      </c>
      <c r="G133" s="327">
        <f t="shared" si="25"/>
        <v>0.06569343065693431</v>
      </c>
      <c r="H133" s="328">
        <v>147</v>
      </c>
      <c r="I133" s="328">
        <v>5</v>
      </c>
      <c r="J133" s="327">
        <f t="shared" si="26"/>
        <v>0.9671052631578947</v>
      </c>
      <c r="L133" s="327">
        <f t="shared" si="27"/>
        <v>0.034013605442176874</v>
      </c>
      <c r="M133" s="327"/>
      <c r="T133" s="327">
        <f t="shared" si="28"/>
        <v>0.06164383561643835</v>
      </c>
    </row>
    <row r="134" spans="1:20" ht="12.75">
      <c r="A134" s="154" t="s">
        <v>322</v>
      </c>
      <c r="B134" s="257"/>
      <c r="C134" s="328">
        <v>1037</v>
      </c>
      <c r="D134" s="328">
        <v>1118</v>
      </c>
      <c r="E134" s="328">
        <v>76</v>
      </c>
      <c r="F134" s="327">
        <f t="shared" si="29"/>
        <v>0.9363484087102177</v>
      </c>
      <c r="G134" s="327">
        <f t="shared" si="25"/>
        <v>0.06797853309481217</v>
      </c>
      <c r="H134" s="328">
        <v>1202</v>
      </c>
      <c r="I134" s="328">
        <v>94</v>
      </c>
      <c r="J134" s="327">
        <f t="shared" si="26"/>
        <v>0.9274691358024691</v>
      </c>
      <c r="L134" s="327">
        <f t="shared" si="27"/>
        <v>0.07820299500831947</v>
      </c>
      <c r="M134" s="327"/>
      <c r="T134" s="327">
        <f t="shared" si="28"/>
        <v>0.06365159128978225</v>
      </c>
    </row>
    <row r="135" spans="1:20" ht="12.75">
      <c r="A135" s="153" t="s">
        <v>323</v>
      </c>
      <c r="B135" s="257"/>
      <c r="C135" s="328">
        <v>3486</v>
      </c>
      <c r="D135" s="328">
        <v>3898</v>
      </c>
      <c r="E135" s="328">
        <v>551</v>
      </c>
      <c r="F135" s="327">
        <f t="shared" si="29"/>
        <v>0.8761519442571364</v>
      </c>
      <c r="G135" s="327">
        <f t="shared" si="25"/>
        <v>0.14135454079014878</v>
      </c>
      <c r="H135" s="328">
        <v>3322</v>
      </c>
      <c r="I135" s="328">
        <v>661</v>
      </c>
      <c r="J135" s="327">
        <f t="shared" si="26"/>
        <v>0.8340446899322119</v>
      </c>
      <c r="L135" s="327">
        <f t="shared" si="27"/>
        <v>0.19897652016857315</v>
      </c>
      <c r="M135" s="327"/>
      <c r="T135" s="327">
        <f t="shared" si="28"/>
        <v>0.12384805574286356</v>
      </c>
    </row>
    <row r="136" spans="1:20" ht="25.5">
      <c r="A136" s="153" t="s">
        <v>206</v>
      </c>
      <c r="B136" s="257"/>
      <c r="C136" s="328">
        <v>453</v>
      </c>
      <c r="D136" s="328">
        <v>629</v>
      </c>
      <c r="E136" s="328">
        <v>206</v>
      </c>
      <c r="F136" s="327">
        <f t="shared" si="29"/>
        <v>0.7532934131736527</v>
      </c>
      <c r="G136" s="327">
        <f t="shared" si="25"/>
        <v>0.3275039745627981</v>
      </c>
      <c r="H136" s="328">
        <v>589</v>
      </c>
      <c r="I136" s="328">
        <v>270</v>
      </c>
      <c r="J136" s="327">
        <f t="shared" si="26"/>
        <v>0.6856810244470314</v>
      </c>
      <c r="L136" s="327">
        <f t="shared" si="27"/>
        <v>0.45840407470288624</v>
      </c>
      <c r="M136" s="327"/>
      <c r="T136" s="327">
        <f t="shared" si="28"/>
        <v>0.2467065868263473</v>
      </c>
    </row>
    <row r="137" spans="1:20" ht="25.5">
      <c r="A137" s="153" t="s">
        <v>324</v>
      </c>
      <c r="B137" s="257"/>
      <c r="C137" s="328">
        <v>4392</v>
      </c>
      <c r="D137" s="328">
        <v>4638</v>
      </c>
      <c r="E137" s="328">
        <v>578</v>
      </c>
      <c r="F137" s="327">
        <f t="shared" si="29"/>
        <v>0.8891871165644172</v>
      </c>
      <c r="G137" s="327">
        <f t="shared" si="25"/>
        <v>0.1246226821905994</v>
      </c>
      <c r="H137" s="328">
        <v>4409</v>
      </c>
      <c r="I137" s="328">
        <v>702</v>
      </c>
      <c r="J137" s="327">
        <f t="shared" si="26"/>
        <v>0.8626491880258267</v>
      </c>
      <c r="L137" s="327">
        <f t="shared" si="27"/>
        <v>0.15921977772737583</v>
      </c>
      <c r="M137" s="327"/>
      <c r="T137" s="327">
        <f t="shared" si="28"/>
        <v>0.11081288343558282</v>
      </c>
    </row>
    <row r="138" spans="1:20" ht="12.75">
      <c r="A138" s="153" t="s">
        <v>161</v>
      </c>
      <c r="B138" s="257"/>
      <c r="C138" s="328">
        <v>11064</v>
      </c>
      <c r="D138" s="328">
        <v>11621</v>
      </c>
      <c r="E138" s="328">
        <v>1730</v>
      </c>
      <c r="F138" s="327">
        <f t="shared" si="29"/>
        <v>0.8704216912590818</v>
      </c>
      <c r="G138" s="327">
        <f t="shared" si="25"/>
        <v>0.1488684278461406</v>
      </c>
      <c r="H138" s="328">
        <v>10082</v>
      </c>
      <c r="I138" s="328">
        <v>2036</v>
      </c>
      <c r="J138" s="327">
        <f t="shared" si="26"/>
        <v>0.83198547615118</v>
      </c>
      <c r="L138" s="327">
        <f t="shared" si="27"/>
        <v>0.20194405871850823</v>
      </c>
      <c r="M138" s="327"/>
      <c r="T138" s="327">
        <f t="shared" si="28"/>
        <v>0.12957830874091827</v>
      </c>
    </row>
    <row r="139" spans="1:20" ht="25.5">
      <c r="A139" s="153" t="s">
        <v>207</v>
      </c>
      <c r="B139" s="257"/>
      <c r="C139" s="328">
        <v>1606</v>
      </c>
      <c r="D139" s="328">
        <v>1683</v>
      </c>
      <c r="E139" s="328">
        <v>441</v>
      </c>
      <c r="F139" s="327">
        <f t="shared" si="29"/>
        <v>0.7923728813559322</v>
      </c>
      <c r="G139" s="327">
        <f t="shared" si="25"/>
        <v>0.2620320855614973</v>
      </c>
      <c r="H139" s="328">
        <v>1488</v>
      </c>
      <c r="I139" s="328">
        <v>453</v>
      </c>
      <c r="J139" s="327">
        <f t="shared" si="26"/>
        <v>0.7666151468315301</v>
      </c>
      <c r="L139" s="327">
        <f t="shared" si="27"/>
        <v>0.30443548387096775</v>
      </c>
      <c r="M139" s="327"/>
      <c r="T139" s="327">
        <f t="shared" si="28"/>
        <v>0.2076271186440678</v>
      </c>
    </row>
    <row r="140" spans="1:20" ht="12.75">
      <c r="A140" s="153" t="s">
        <v>326</v>
      </c>
      <c r="B140" s="257"/>
      <c r="C140" s="328">
        <v>605</v>
      </c>
      <c r="D140" s="328">
        <v>600</v>
      </c>
      <c r="E140" s="328">
        <v>49</v>
      </c>
      <c r="F140" s="327">
        <f t="shared" si="29"/>
        <v>0.9244992295839753</v>
      </c>
      <c r="G140" s="327">
        <f t="shared" si="25"/>
        <v>0.08166666666666667</v>
      </c>
      <c r="H140" s="328">
        <v>527</v>
      </c>
      <c r="I140" s="328">
        <v>76</v>
      </c>
      <c r="J140" s="327">
        <f t="shared" si="26"/>
        <v>0.8739635157545605</v>
      </c>
      <c r="L140" s="327">
        <f t="shared" si="27"/>
        <v>0.1442125237191651</v>
      </c>
      <c r="M140" s="327"/>
      <c r="T140" s="327">
        <f t="shared" si="28"/>
        <v>0.07550077041602465</v>
      </c>
    </row>
    <row r="141" spans="1:20" ht="12.75">
      <c r="A141" s="153" t="s">
        <v>327</v>
      </c>
      <c r="B141" s="257"/>
      <c r="C141" s="328">
        <v>1207</v>
      </c>
      <c r="D141" s="328">
        <v>1359</v>
      </c>
      <c r="E141" s="328">
        <v>370</v>
      </c>
      <c r="F141" s="327">
        <f t="shared" si="29"/>
        <v>0.7860034702139965</v>
      </c>
      <c r="G141" s="327">
        <f t="shared" si="25"/>
        <v>0.27225901398086827</v>
      </c>
      <c r="H141" s="328">
        <v>1330</v>
      </c>
      <c r="I141" s="328">
        <v>359</v>
      </c>
      <c r="J141" s="327">
        <f t="shared" si="26"/>
        <v>0.7874481941977501</v>
      </c>
      <c r="L141" s="327">
        <f t="shared" si="27"/>
        <v>0.2699248120300752</v>
      </c>
      <c r="M141" s="327"/>
      <c r="T141" s="327">
        <f t="shared" si="28"/>
        <v>0.21399652978600348</v>
      </c>
    </row>
    <row r="142" spans="1:20" ht="25.5">
      <c r="A142" s="153" t="s">
        <v>328</v>
      </c>
      <c r="B142" s="257"/>
      <c r="C142" s="328">
        <v>328</v>
      </c>
      <c r="D142" s="328">
        <v>638</v>
      </c>
      <c r="E142" s="328">
        <v>50</v>
      </c>
      <c r="F142" s="327">
        <f t="shared" si="29"/>
        <v>0.9273255813953488</v>
      </c>
      <c r="G142" s="327">
        <f t="shared" si="25"/>
        <v>0.07836990595611286</v>
      </c>
      <c r="H142" s="328">
        <v>571</v>
      </c>
      <c r="I142" s="328">
        <v>146</v>
      </c>
      <c r="J142" s="327">
        <f t="shared" si="26"/>
        <v>0.796373779637378</v>
      </c>
      <c r="L142" s="327">
        <f t="shared" si="27"/>
        <v>0.25569176882662</v>
      </c>
      <c r="M142" s="327"/>
      <c r="T142" s="327">
        <f t="shared" si="28"/>
        <v>0.07267441860465117</v>
      </c>
    </row>
    <row r="143" spans="1:20" ht="25.5">
      <c r="A143" s="153" t="s">
        <v>208</v>
      </c>
      <c r="B143" s="257"/>
      <c r="C143" s="328">
        <v>2257</v>
      </c>
      <c r="D143" s="328">
        <v>2424</v>
      </c>
      <c r="E143" s="328">
        <v>274</v>
      </c>
      <c r="F143" s="327">
        <f t="shared" si="29"/>
        <v>0.8984432913269088</v>
      </c>
      <c r="G143" s="327">
        <f t="shared" si="25"/>
        <v>0.11303630363036303</v>
      </c>
      <c r="H143" s="328">
        <v>2362</v>
      </c>
      <c r="I143" s="328">
        <v>306</v>
      </c>
      <c r="J143" s="327">
        <f t="shared" si="26"/>
        <v>0.8853073463268366</v>
      </c>
      <c r="L143" s="327">
        <f t="shared" si="27"/>
        <v>0.12955122777307368</v>
      </c>
      <c r="M143" s="327"/>
      <c r="T143" s="327">
        <f t="shared" si="28"/>
        <v>0.10155670867309118</v>
      </c>
    </row>
    <row r="144" spans="1:20" ht="12.75">
      <c r="A144" s="153" t="s">
        <v>329</v>
      </c>
      <c r="B144" s="257"/>
      <c r="C144" s="328">
        <v>348</v>
      </c>
      <c r="D144" s="328">
        <v>343</v>
      </c>
      <c r="E144" s="328">
        <v>39</v>
      </c>
      <c r="F144" s="327">
        <f t="shared" si="29"/>
        <v>0.8979057591623036</v>
      </c>
      <c r="G144" s="327">
        <f t="shared" si="25"/>
        <v>0.11370262390670553</v>
      </c>
      <c r="H144" s="328">
        <v>301</v>
      </c>
      <c r="I144" s="328">
        <v>47</v>
      </c>
      <c r="J144" s="327">
        <f t="shared" si="26"/>
        <v>0.8649425287356322</v>
      </c>
      <c r="L144" s="327">
        <f t="shared" si="27"/>
        <v>0.15614617940199335</v>
      </c>
      <c r="M144" s="327"/>
      <c r="T144" s="327">
        <f t="shared" si="28"/>
        <v>0.10209424083769633</v>
      </c>
    </row>
    <row r="145" spans="1:20" ht="12.75">
      <c r="A145" s="257"/>
      <c r="B145" s="257"/>
      <c r="C145" s="328"/>
      <c r="D145" s="328"/>
      <c r="E145" s="328"/>
      <c r="F145" s="327"/>
      <c r="G145" s="327"/>
      <c r="H145" s="328"/>
      <c r="I145" s="328"/>
      <c r="J145" s="327"/>
      <c r="L145" s="327"/>
      <c r="M145" s="327"/>
      <c r="T145" s="327"/>
    </row>
    <row r="146" spans="1:20" ht="25.5">
      <c r="A146" s="151" t="s">
        <v>395</v>
      </c>
      <c r="B146" s="257"/>
      <c r="C146" s="328">
        <f>SUM(C129:C145)</f>
        <v>47179</v>
      </c>
      <c r="D146" s="328">
        <f>SUM(D129:D145)</f>
        <v>50047</v>
      </c>
      <c r="E146" s="328">
        <f>SUM(E129:E145)</f>
        <v>9064</v>
      </c>
      <c r="F146" s="327">
        <f>D146/(D146+E146)</f>
        <v>0.8466613659048231</v>
      </c>
      <c r="G146" s="327">
        <f>E146/(D146+O146)</f>
        <v>0.18110975682858113</v>
      </c>
      <c r="H146" s="328">
        <f>SUM(H129:H145)</f>
        <v>48386</v>
      </c>
      <c r="I146" s="328">
        <f>SUM(I129:I145)</f>
        <v>10427</v>
      </c>
      <c r="J146" s="327">
        <f>H146/(H146+I146)</f>
        <v>0.8227092649584276</v>
      </c>
      <c r="L146" s="327">
        <f>I146/(H146+S146)</f>
        <v>0.21549621791427273</v>
      </c>
      <c r="M146" s="327"/>
      <c r="T146" s="327">
        <f>E146/(E146+D146)</f>
        <v>0.15333863409517687</v>
      </c>
    </row>
    <row r="147" spans="1:13" ht="21.75" customHeight="1">
      <c r="A147" s="152"/>
      <c r="B147" s="257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90"/>
    </row>
    <row r="148" spans="1:12" ht="0.75" customHeight="1" hidden="1">
      <c r="A148" s="257"/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</row>
    <row r="149" spans="1:12" ht="15.75" hidden="1">
      <c r="A149" s="164"/>
      <c r="B149" s="257"/>
      <c r="C149" s="260"/>
      <c r="D149" s="260"/>
      <c r="E149" s="260"/>
      <c r="F149" s="260"/>
      <c r="G149" s="260"/>
      <c r="H149" s="260"/>
      <c r="I149" s="260"/>
      <c r="J149" s="260"/>
      <c r="K149" s="257"/>
      <c r="L149" s="257"/>
    </row>
    <row r="150" spans="1:12" ht="12.75" hidden="1">
      <c r="A150" s="152"/>
      <c r="B150" s="257"/>
      <c r="C150" s="260"/>
      <c r="D150" s="260"/>
      <c r="E150" s="260"/>
      <c r="F150" s="260"/>
      <c r="G150" s="260"/>
      <c r="H150" s="260"/>
      <c r="I150" s="260"/>
      <c r="J150" s="260"/>
      <c r="K150" s="257"/>
      <c r="L150" s="257"/>
    </row>
    <row r="151" spans="1:12" ht="12.75" hidden="1">
      <c r="A151" s="262"/>
      <c r="B151" s="257"/>
      <c r="C151" s="263"/>
      <c r="D151" s="263"/>
      <c r="E151" s="263"/>
      <c r="F151" s="264"/>
      <c r="G151" s="263"/>
      <c r="H151" s="263"/>
      <c r="I151" s="263"/>
      <c r="J151" s="264"/>
      <c r="K151" s="257"/>
      <c r="L151" s="257"/>
    </row>
    <row r="152" spans="1:12" ht="12.75" hidden="1">
      <c r="A152" s="153"/>
      <c r="B152" s="257"/>
      <c r="C152" s="252"/>
      <c r="D152" s="252"/>
      <c r="E152" s="251"/>
      <c r="F152" s="258"/>
      <c r="G152" s="252"/>
      <c r="H152" s="252"/>
      <c r="I152" s="252"/>
      <c r="J152" s="258"/>
      <c r="K152" s="257"/>
      <c r="L152" s="257"/>
    </row>
    <row r="153" spans="1:12" ht="12.75" hidden="1">
      <c r="A153" s="153"/>
      <c r="B153" s="257"/>
      <c r="C153" s="252"/>
      <c r="D153" s="252"/>
      <c r="E153" s="251"/>
      <c r="F153" s="258"/>
      <c r="G153" s="252"/>
      <c r="H153" s="252"/>
      <c r="I153" s="252"/>
      <c r="J153" s="258"/>
      <c r="K153" s="257"/>
      <c r="L153" s="257"/>
    </row>
    <row r="154" spans="1:12" ht="12.75" hidden="1">
      <c r="A154" s="153"/>
      <c r="B154" s="257"/>
      <c r="C154" s="252"/>
      <c r="D154" s="252"/>
      <c r="E154" s="251"/>
      <c r="F154" s="258"/>
      <c r="G154" s="252"/>
      <c r="H154" s="252"/>
      <c r="I154" s="252"/>
      <c r="J154" s="258"/>
      <c r="K154" s="257"/>
      <c r="L154" s="257"/>
    </row>
    <row r="155" spans="1:12" ht="12.75" hidden="1">
      <c r="A155" s="153"/>
      <c r="B155" s="257"/>
      <c r="C155" s="252"/>
      <c r="D155" s="252"/>
      <c r="E155" s="251"/>
      <c r="F155" s="258"/>
      <c r="G155" s="252"/>
      <c r="H155" s="252"/>
      <c r="I155" s="252"/>
      <c r="J155" s="258"/>
      <c r="K155" s="257"/>
      <c r="L155" s="257"/>
    </row>
    <row r="156" spans="1:12" ht="12.75" hidden="1">
      <c r="A156" s="153"/>
      <c r="B156" s="257"/>
      <c r="C156" s="252"/>
      <c r="D156" s="252"/>
      <c r="E156" s="251"/>
      <c r="F156" s="258"/>
      <c r="G156" s="252"/>
      <c r="H156" s="252"/>
      <c r="I156" s="252"/>
      <c r="J156" s="258"/>
      <c r="K156" s="257"/>
      <c r="L156" s="257"/>
    </row>
    <row r="157" spans="1:12" ht="12.75" hidden="1">
      <c r="A157" s="154"/>
      <c r="B157" s="257"/>
      <c r="C157" s="252"/>
      <c r="D157" s="252"/>
      <c r="E157" s="251"/>
      <c r="F157" s="258"/>
      <c r="G157" s="252"/>
      <c r="H157" s="252"/>
      <c r="I157" s="252"/>
      <c r="J157" s="258"/>
      <c r="K157" s="257"/>
      <c r="L157" s="257"/>
    </row>
    <row r="158" spans="1:12" ht="12.75" hidden="1">
      <c r="A158" s="153"/>
      <c r="B158" s="257"/>
      <c r="C158" s="252"/>
      <c r="D158" s="252"/>
      <c r="E158" s="251"/>
      <c r="F158" s="258"/>
      <c r="G158" s="252"/>
      <c r="H158" s="252"/>
      <c r="I158" s="252"/>
      <c r="J158" s="258"/>
      <c r="K158" s="257"/>
      <c r="L158" s="257"/>
    </row>
    <row r="159" spans="1:12" ht="12.75" hidden="1">
      <c r="A159" s="153"/>
      <c r="B159" s="257"/>
      <c r="C159" s="252"/>
      <c r="D159" s="252"/>
      <c r="E159" s="251"/>
      <c r="F159" s="258"/>
      <c r="G159" s="252"/>
      <c r="H159" s="252"/>
      <c r="I159" s="252"/>
      <c r="J159" s="258"/>
      <c r="K159" s="257"/>
      <c r="L159" s="257"/>
    </row>
    <row r="160" spans="1:12" ht="12.75" hidden="1">
      <c r="A160" s="153"/>
      <c r="B160" s="257"/>
      <c r="C160" s="252"/>
      <c r="D160" s="252"/>
      <c r="E160" s="251"/>
      <c r="F160" s="258"/>
      <c r="G160" s="252"/>
      <c r="H160" s="252"/>
      <c r="I160" s="252"/>
      <c r="J160" s="258"/>
      <c r="K160" s="257"/>
      <c r="L160" s="257"/>
    </row>
    <row r="161" spans="1:12" ht="12.75" hidden="1">
      <c r="A161" s="153"/>
      <c r="B161" s="257"/>
      <c r="C161" s="252"/>
      <c r="D161" s="252"/>
      <c r="E161" s="251"/>
      <c r="F161" s="258"/>
      <c r="G161" s="252"/>
      <c r="H161" s="252"/>
      <c r="I161" s="252"/>
      <c r="J161" s="258"/>
      <c r="K161" s="257"/>
      <c r="L161" s="257"/>
    </row>
    <row r="162" spans="1:12" ht="12.75" hidden="1">
      <c r="A162" s="153"/>
      <c r="B162" s="257"/>
      <c r="C162" s="252"/>
      <c r="D162" s="252"/>
      <c r="E162" s="251"/>
      <c r="F162" s="258"/>
      <c r="G162" s="252"/>
      <c r="H162" s="252"/>
      <c r="I162" s="252"/>
      <c r="J162" s="258"/>
      <c r="K162" s="257"/>
      <c r="L162" s="257"/>
    </row>
    <row r="163" spans="1:12" ht="12.75" hidden="1">
      <c r="A163" s="153"/>
      <c r="B163" s="257"/>
      <c r="C163" s="252"/>
      <c r="D163" s="252"/>
      <c r="E163" s="251"/>
      <c r="F163" s="258"/>
      <c r="G163" s="252"/>
      <c r="H163" s="252"/>
      <c r="I163" s="252"/>
      <c r="J163" s="258"/>
      <c r="K163" s="257"/>
      <c r="L163" s="257"/>
    </row>
    <row r="164" spans="1:12" ht="12.75" hidden="1">
      <c r="A164" s="153"/>
      <c r="B164" s="257"/>
      <c r="C164" s="252"/>
      <c r="D164" s="252"/>
      <c r="E164" s="251"/>
      <c r="F164" s="258"/>
      <c r="G164" s="252"/>
      <c r="H164" s="252"/>
      <c r="I164" s="252"/>
      <c r="J164" s="258"/>
      <c r="K164" s="257"/>
      <c r="L164" s="257"/>
    </row>
    <row r="165" spans="1:12" ht="12.75" hidden="1">
      <c r="A165" s="153"/>
      <c r="B165" s="257"/>
      <c r="C165" s="252"/>
      <c r="D165" s="252"/>
      <c r="E165" s="251"/>
      <c r="F165" s="258"/>
      <c r="G165" s="252"/>
      <c r="H165" s="252"/>
      <c r="I165" s="252"/>
      <c r="J165" s="258"/>
      <c r="K165" s="257"/>
      <c r="L165" s="257"/>
    </row>
    <row r="166" spans="1:12" ht="12.75" hidden="1">
      <c r="A166" s="153"/>
      <c r="B166" s="257"/>
      <c r="C166" s="252"/>
      <c r="D166" s="252"/>
      <c r="E166" s="251"/>
      <c r="F166" s="258"/>
      <c r="G166" s="252"/>
      <c r="H166" s="252"/>
      <c r="I166" s="252"/>
      <c r="J166" s="258"/>
      <c r="K166" s="257"/>
      <c r="L166" s="257"/>
    </row>
    <row r="167" spans="1:12" ht="12.75" hidden="1">
      <c r="A167" s="153"/>
      <c r="B167" s="257"/>
      <c r="C167" s="252"/>
      <c r="D167" s="252"/>
      <c r="E167" s="251"/>
      <c r="F167" s="258"/>
      <c r="G167" s="252"/>
      <c r="H167" s="252"/>
      <c r="I167" s="252"/>
      <c r="J167" s="258"/>
      <c r="K167" s="257"/>
      <c r="L167" s="257"/>
    </row>
    <row r="168" spans="1:12" ht="12.75" hidden="1">
      <c r="A168" s="257"/>
      <c r="B168" s="257"/>
      <c r="C168" s="252"/>
      <c r="D168" s="252"/>
      <c r="E168" s="251"/>
      <c r="F168" s="258"/>
      <c r="G168" s="252"/>
      <c r="H168" s="252"/>
      <c r="I168" s="252"/>
      <c r="J168" s="258"/>
      <c r="K168" s="257"/>
      <c r="L168" s="257"/>
    </row>
    <row r="169" spans="1:12" ht="12.75" hidden="1">
      <c r="A169" s="151"/>
      <c r="B169" s="257"/>
      <c r="C169" s="253"/>
      <c r="D169" s="253"/>
      <c r="E169" s="255"/>
      <c r="F169" s="259"/>
      <c r="G169" s="253"/>
      <c r="H169" s="253"/>
      <c r="I169" s="253"/>
      <c r="J169" s="259"/>
      <c r="K169" s="257"/>
      <c r="L169" s="257"/>
    </row>
    <row r="170" spans="1:12" ht="12.75" hidden="1">
      <c r="A170" s="152"/>
      <c r="B170" s="257"/>
      <c r="C170" s="260"/>
      <c r="D170" s="260"/>
      <c r="E170" s="260"/>
      <c r="F170" s="266"/>
      <c r="G170" s="260"/>
      <c r="H170" s="260"/>
      <c r="I170" s="260"/>
      <c r="J170" s="266"/>
      <c r="K170" s="257"/>
      <c r="L170" s="257"/>
    </row>
    <row r="171" spans="1:12" ht="12.75" hidden="1">
      <c r="A171" s="257"/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</row>
    <row r="172" spans="1:12" ht="12.75" hidden="1">
      <c r="A172" s="257"/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</row>
    <row r="173" spans="1:12" ht="15.75">
      <c r="A173" s="267" t="s">
        <v>397</v>
      </c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</row>
    <row r="174" spans="1:12" ht="12.75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</row>
    <row r="175" spans="1:23" ht="77.25" customHeight="1">
      <c r="A175" s="206" t="s">
        <v>190</v>
      </c>
      <c r="B175" s="206" t="s">
        <v>54</v>
      </c>
      <c r="C175" s="206" t="s">
        <v>246</v>
      </c>
      <c r="D175" s="206" t="s">
        <v>306</v>
      </c>
      <c r="E175" s="211" t="s">
        <v>429</v>
      </c>
      <c r="F175" s="308" t="s">
        <v>307</v>
      </c>
      <c r="G175" s="308" t="s">
        <v>430</v>
      </c>
      <c r="H175" s="206" t="s">
        <v>313</v>
      </c>
      <c r="I175" s="206" t="s">
        <v>493</v>
      </c>
      <c r="J175" s="206" t="s">
        <v>412</v>
      </c>
      <c r="K175" s="308"/>
      <c r="L175" s="206" t="s">
        <v>488</v>
      </c>
      <c r="M175" s="206" t="s">
        <v>392</v>
      </c>
      <c r="N175" s="206"/>
      <c r="O175" s="206" t="s">
        <v>489</v>
      </c>
      <c r="P175" s="206"/>
      <c r="R175" s="206"/>
      <c r="S175" s="308"/>
      <c r="T175" s="308" t="s">
        <v>163</v>
      </c>
      <c r="U175" s="206" t="s">
        <v>313</v>
      </c>
      <c r="V175" s="206" t="s">
        <v>411</v>
      </c>
      <c r="W175" s="206" t="s">
        <v>370</v>
      </c>
    </row>
    <row r="176" spans="1:23" ht="25.5">
      <c r="A176" s="149" t="s">
        <v>317</v>
      </c>
      <c r="B176" s="10">
        <v>10738753</v>
      </c>
      <c r="C176" s="318">
        <v>10744921</v>
      </c>
      <c r="D176" s="342">
        <v>10786227</v>
      </c>
      <c r="E176" s="111">
        <v>10569111</v>
      </c>
      <c r="F176" s="111">
        <v>115212</v>
      </c>
      <c r="G176" s="141">
        <v>116004</v>
      </c>
      <c r="H176" s="318">
        <v>12553</v>
      </c>
      <c r="I176" s="318">
        <v>12208</v>
      </c>
      <c r="J176" s="319">
        <f>H176/D176*10000</f>
        <v>11.637989817940971</v>
      </c>
      <c r="K176" s="319">
        <f aca="true" t="shared" si="30" ref="K176:K191">I176/E176*10000</f>
        <v>11.550640351870655</v>
      </c>
      <c r="L176" s="319">
        <f>I176/E176*10000</f>
        <v>11.550640351870655</v>
      </c>
      <c r="M176" s="319">
        <f>H176/F176*100</f>
        <v>10.895566434052007</v>
      </c>
      <c r="N176" s="319">
        <f aca="true" t="shared" si="31" ref="N176:N191">I176/G176*100</f>
        <v>10.523775042239922</v>
      </c>
      <c r="O176" s="319">
        <f>I176/G176*100</f>
        <v>10.523775042239922</v>
      </c>
      <c r="P176" s="319"/>
      <c r="R176" s="342"/>
      <c r="S176" s="111"/>
      <c r="T176" s="318">
        <v>108124.06187016172</v>
      </c>
      <c r="V176" s="319" t="e">
        <f aca="true" t="shared" si="32" ref="V176:V191">H176/R176*10000</f>
        <v>#DIV/0!</v>
      </c>
      <c r="W176" s="319" t="e">
        <f aca="true" t="shared" si="33" ref="W176:W191">H176/S176*100</f>
        <v>#DIV/0!</v>
      </c>
    </row>
    <row r="177" spans="1:23" ht="12.75">
      <c r="A177" s="149" t="s">
        <v>318</v>
      </c>
      <c r="B177" s="10">
        <v>12492658</v>
      </c>
      <c r="C177" s="318">
        <v>12510331</v>
      </c>
      <c r="D177" s="342">
        <v>12595891</v>
      </c>
      <c r="E177" s="111">
        <v>12519571</v>
      </c>
      <c r="F177" s="111">
        <v>189027</v>
      </c>
      <c r="G177" s="111">
        <v>189695</v>
      </c>
      <c r="H177" s="318">
        <v>21266</v>
      </c>
      <c r="I177" s="318">
        <v>20167</v>
      </c>
      <c r="J177" s="319">
        <f aca="true" t="shared" si="34" ref="J177:J193">H177/D177*10000</f>
        <v>16.88328360415313</v>
      </c>
      <c r="K177" s="319">
        <f t="shared" si="30"/>
        <v>16.10837943249014</v>
      </c>
      <c r="L177" s="319">
        <f aca="true" t="shared" si="35" ref="L177:L191">I177/E177*10000</f>
        <v>16.10837943249014</v>
      </c>
      <c r="M177" s="319">
        <f aca="true" t="shared" si="36" ref="M177:M193">H177/F177*100</f>
        <v>11.250244674041275</v>
      </c>
      <c r="N177" s="319">
        <f t="shared" si="31"/>
        <v>10.631276522839295</v>
      </c>
      <c r="O177" s="319">
        <f aca="true" t="shared" si="37" ref="O177:O191">I177/G177*100</f>
        <v>10.631276522839295</v>
      </c>
      <c r="P177" s="319"/>
      <c r="R177" s="342"/>
      <c r="S177" s="111"/>
      <c r="T177" s="318">
        <v>189258</v>
      </c>
      <c r="V177" s="319" t="e">
        <f t="shared" si="32"/>
        <v>#DIV/0!</v>
      </c>
      <c r="W177" s="319" t="e">
        <f t="shared" si="33"/>
        <v>#DIV/0!</v>
      </c>
    </row>
    <row r="178" spans="1:23" ht="12.75">
      <c r="A178" s="149" t="s">
        <v>319</v>
      </c>
      <c r="B178" s="10">
        <v>3404037</v>
      </c>
      <c r="C178" s="318">
        <v>3442675</v>
      </c>
      <c r="D178" s="342">
        <v>3501872</v>
      </c>
      <c r="E178" s="111">
        <v>3375222</v>
      </c>
      <c r="F178" s="111">
        <v>56316</v>
      </c>
      <c r="G178" s="111">
        <v>56371</v>
      </c>
      <c r="H178" s="318">
        <v>410</v>
      </c>
      <c r="I178" s="318">
        <v>359</v>
      </c>
      <c r="J178" s="319">
        <f t="shared" si="34"/>
        <v>1.1708023594237595</v>
      </c>
      <c r="K178" s="319">
        <f t="shared" si="30"/>
        <v>1.0636337402399012</v>
      </c>
      <c r="L178" s="319">
        <f t="shared" si="35"/>
        <v>1.0636337402399012</v>
      </c>
      <c r="M178" s="319">
        <f t="shared" si="36"/>
        <v>0.7280346615526672</v>
      </c>
      <c r="N178" s="319">
        <f t="shared" si="31"/>
        <v>0.6368522822018414</v>
      </c>
      <c r="O178" s="319">
        <f t="shared" si="37"/>
        <v>0.6368522822018414</v>
      </c>
      <c r="P178" s="319"/>
      <c r="R178" s="342"/>
      <c r="S178" s="111"/>
      <c r="T178" s="318">
        <v>58245</v>
      </c>
      <c r="V178" s="319" t="e">
        <f t="shared" si="32"/>
        <v>#DIV/0!</v>
      </c>
      <c r="W178" s="319" t="e">
        <f t="shared" si="33"/>
        <v>#DIV/0!</v>
      </c>
    </row>
    <row r="179" spans="1:23" ht="25.5">
      <c r="A179" s="149" t="s">
        <v>320</v>
      </c>
      <c r="B179" s="10">
        <v>2547772</v>
      </c>
      <c r="C179" s="318">
        <v>2511525</v>
      </c>
      <c r="D179" s="342">
        <v>2495635</v>
      </c>
      <c r="E179" s="111">
        <v>2449511</v>
      </c>
      <c r="F179" s="111">
        <v>48307</v>
      </c>
      <c r="G179" s="111">
        <v>48613</v>
      </c>
      <c r="H179" s="318">
        <v>1017</v>
      </c>
      <c r="I179" s="318">
        <v>958</v>
      </c>
      <c r="J179" s="319">
        <f t="shared" si="34"/>
        <v>4.07511515105374</v>
      </c>
      <c r="K179" s="319">
        <f t="shared" si="30"/>
        <v>3.910984682248824</v>
      </c>
      <c r="L179" s="319">
        <f t="shared" si="35"/>
        <v>3.910984682248824</v>
      </c>
      <c r="M179" s="319">
        <f t="shared" si="36"/>
        <v>2.1052849483511706</v>
      </c>
      <c r="N179" s="319">
        <f t="shared" si="31"/>
        <v>1.9706662826815873</v>
      </c>
      <c r="O179" s="319">
        <f t="shared" si="37"/>
        <v>1.9706662826815873</v>
      </c>
      <c r="P179" s="319"/>
      <c r="R179" s="342"/>
      <c r="S179" s="111"/>
      <c r="T179" s="318">
        <v>46966</v>
      </c>
      <c r="V179" s="319" t="e">
        <f t="shared" si="32"/>
        <v>#DIV/0!</v>
      </c>
      <c r="W179" s="319" t="e">
        <f t="shared" si="33"/>
        <v>#DIV/0!</v>
      </c>
    </row>
    <row r="180" spans="1:23" ht="12.75">
      <c r="A180" s="149" t="s">
        <v>321</v>
      </c>
      <c r="B180" s="10">
        <v>663979</v>
      </c>
      <c r="C180" s="318">
        <v>661716</v>
      </c>
      <c r="D180" s="342">
        <v>661301</v>
      </c>
      <c r="E180" s="111">
        <v>654774</v>
      </c>
      <c r="F180" s="111">
        <v>10276</v>
      </c>
      <c r="G180" s="111">
        <v>10267</v>
      </c>
      <c r="H180" s="318">
        <v>81</v>
      </c>
      <c r="I180" s="318">
        <v>72</v>
      </c>
      <c r="J180" s="319">
        <f t="shared" si="34"/>
        <v>1.224858271800587</v>
      </c>
      <c r="K180" s="319">
        <f t="shared" si="30"/>
        <v>1.0996160507289539</v>
      </c>
      <c r="L180" s="319">
        <f t="shared" si="35"/>
        <v>1.0996160507289539</v>
      </c>
      <c r="M180" s="319">
        <f t="shared" si="36"/>
        <v>0.7882444530945893</v>
      </c>
      <c r="N180" s="319">
        <f t="shared" si="31"/>
        <v>0.701275932599591</v>
      </c>
      <c r="O180" s="319">
        <f t="shared" si="37"/>
        <v>0.701275932599591</v>
      </c>
      <c r="P180" s="319"/>
      <c r="R180" s="342"/>
      <c r="S180" s="111"/>
      <c r="T180" s="318">
        <v>10232</v>
      </c>
      <c r="V180" s="319" t="e">
        <f t="shared" si="32"/>
        <v>#DIV/0!</v>
      </c>
      <c r="W180" s="319" t="e">
        <f t="shared" si="33"/>
        <v>#DIV/0!</v>
      </c>
    </row>
    <row r="181" spans="1:23" ht="12.75">
      <c r="A181" s="150" t="s">
        <v>322</v>
      </c>
      <c r="B181" s="10"/>
      <c r="C181" s="318">
        <v>1774224</v>
      </c>
      <c r="D181" s="342">
        <v>1798836</v>
      </c>
      <c r="E181" s="111">
        <v>1734272</v>
      </c>
      <c r="F181" s="111">
        <v>24358</v>
      </c>
      <c r="G181" s="111">
        <v>25187</v>
      </c>
      <c r="H181" s="318">
        <v>814</v>
      </c>
      <c r="I181" s="318">
        <v>801</v>
      </c>
      <c r="J181" s="319">
        <f t="shared" si="34"/>
        <v>4.52514848490913</v>
      </c>
      <c r="K181" s="319">
        <f t="shared" si="30"/>
        <v>4.618652668093586</v>
      </c>
      <c r="L181" s="319">
        <f t="shared" si="35"/>
        <v>4.618652668093586</v>
      </c>
      <c r="M181" s="319">
        <f t="shared" si="36"/>
        <v>3.3418178832416454</v>
      </c>
      <c r="N181" s="319">
        <f t="shared" si="31"/>
        <v>3.180212014134275</v>
      </c>
      <c r="O181" s="319">
        <f t="shared" si="37"/>
        <v>3.180212014134275</v>
      </c>
      <c r="P181" s="319"/>
      <c r="R181" s="342"/>
      <c r="S181" s="111"/>
      <c r="T181" s="318">
        <v>23836</v>
      </c>
      <c r="V181" s="319" t="e">
        <f t="shared" si="32"/>
        <v>#DIV/0!</v>
      </c>
      <c r="W181" s="319" t="e">
        <f t="shared" si="33"/>
        <v>#DIV/0!</v>
      </c>
    </row>
    <row r="182" spans="1:23" ht="12.75">
      <c r="A182" s="149" t="s">
        <v>323</v>
      </c>
      <c r="B182" s="10">
        <v>6075359</v>
      </c>
      <c r="C182" s="318">
        <v>6061951</v>
      </c>
      <c r="D182" s="342">
        <v>6092126</v>
      </c>
      <c r="E182" s="111">
        <v>6016481</v>
      </c>
      <c r="F182" s="111">
        <v>93059</v>
      </c>
      <c r="G182" s="111">
        <v>93988</v>
      </c>
      <c r="H182" s="318">
        <v>6081</v>
      </c>
      <c r="I182" s="318">
        <v>5574</v>
      </c>
      <c r="J182" s="319">
        <f t="shared" si="34"/>
        <v>9.981737081603368</v>
      </c>
      <c r="K182" s="319">
        <f t="shared" si="30"/>
        <v>9.264551820241767</v>
      </c>
      <c r="L182" s="319">
        <f t="shared" si="35"/>
        <v>9.264551820241767</v>
      </c>
      <c r="M182" s="319">
        <f t="shared" si="36"/>
        <v>6.534564093746978</v>
      </c>
      <c r="N182" s="319">
        <f t="shared" si="31"/>
        <v>5.930544324807422</v>
      </c>
      <c r="O182" s="319">
        <f t="shared" si="37"/>
        <v>5.930544324807422</v>
      </c>
      <c r="P182" s="319"/>
      <c r="R182" s="342"/>
      <c r="S182" s="111"/>
      <c r="T182" s="318">
        <v>90897</v>
      </c>
      <c r="V182" s="319" t="e">
        <f t="shared" si="32"/>
        <v>#DIV/0!</v>
      </c>
      <c r="W182" s="319" t="e">
        <f t="shared" si="33"/>
        <v>#DIV/0!</v>
      </c>
    </row>
    <row r="183" spans="1:23" ht="25.5">
      <c r="A183" s="149" t="s">
        <v>206</v>
      </c>
      <c r="B183" s="10">
        <v>1693754</v>
      </c>
      <c r="C183" s="318">
        <v>1651216</v>
      </c>
      <c r="D183" s="342">
        <v>1634734</v>
      </c>
      <c r="E183" s="111">
        <v>1600327</v>
      </c>
      <c r="F183" s="111">
        <v>34557</v>
      </c>
      <c r="G183" s="111">
        <v>35219</v>
      </c>
      <c r="H183" s="318">
        <v>1092</v>
      </c>
      <c r="I183" s="318">
        <v>1277</v>
      </c>
      <c r="J183" s="319">
        <f t="shared" si="34"/>
        <v>6.6799858570262804</v>
      </c>
      <c r="K183" s="319">
        <f t="shared" si="30"/>
        <v>7.979619165333085</v>
      </c>
      <c r="L183" s="319">
        <f t="shared" si="35"/>
        <v>7.979619165333085</v>
      </c>
      <c r="M183" s="319">
        <f t="shared" si="36"/>
        <v>3.1599965274763435</v>
      </c>
      <c r="N183" s="319">
        <f t="shared" si="31"/>
        <v>3.6258837559271986</v>
      </c>
      <c r="O183" s="319">
        <f t="shared" si="37"/>
        <v>3.6258837559271986</v>
      </c>
      <c r="P183" s="319"/>
      <c r="R183" s="342"/>
      <c r="S183" s="111"/>
      <c r="T183" s="318">
        <v>34068</v>
      </c>
      <c r="V183" s="319" t="e">
        <f t="shared" si="32"/>
        <v>#DIV/0!</v>
      </c>
      <c r="W183" s="319" t="e">
        <f t="shared" si="33"/>
        <v>#DIV/0!</v>
      </c>
    </row>
    <row r="184" spans="1:23" ht="25.5">
      <c r="A184" s="149" t="s">
        <v>324</v>
      </c>
      <c r="B184" s="10">
        <v>7982685</v>
      </c>
      <c r="C184" s="318">
        <v>7928815</v>
      </c>
      <c r="D184" s="342">
        <v>7913502</v>
      </c>
      <c r="E184" s="111">
        <v>7778995</v>
      </c>
      <c r="F184" s="111">
        <v>139021</v>
      </c>
      <c r="G184" s="111">
        <v>139446</v>
      </c>
      <c r="H184" s="318">
        <v>10153</v>
      </c>
      <c r="I184" s="318">
        <v>9521</v>
      </c>
      <c r="J184" s="319">
        <f t="shared" si="34"/>
        <v>12.829970852348303</v>
      </c>
      <c r="K184" s="319">
        <f t="shared" si="30"/>
        <v>12.239370252841145</v>
      </c>
      <c r="L184" s="319">
        <f t="shared" si="35"/>
        <v>12.239370252841145</v>
      </c>
      <c r="M184" s="319">
        <f t="shared" si="36"/>
        <v>7.30321318361974</v>
      </c>
      <c r="N184" s="319">
        <f t="shared" si="31"/>
        <v>6.827732598998895</v>
      </c>
      <c r="O184" s="319">
        <f t="shared" si="37"/>
        <v>6.827732598998895</v>
      </c>
      <c r="P184" s="319"/>
      <c r="R184" s="342"/>
      <c r="S184" s="111"/>
      <c r="T184" s="318">
        <v>138646</v>
      </c>
      <c r="V184" s="319" t="e">
        <f t="shared" si="32"/>
        <v>#DIV/0!</v>
      </c>
      <c r="W184" s="319" t="e">
        <f t="shared" si="33"/>
        <v>#DIV/0!</v>
      </c>
    </row>
    <row r="185" spans="1:23" ht="12.75">
      <c r="A185" s="149" t="s">
        <v>161</v>
      </c>
      <c r="B185" s="10">
        <v>18028745</v>
      </c>
      <c r="C185" s="318">
        <v>17872763</v>
      </c>
      <c r="D185" s="342">
        <v>17841956</v>
      </c>
      <c r="E185" s="111">
        <v>17554329</v>
      </c>
      <c r="F185" s="111">
        <v>309497</v>
      </c>
      <c r="G185" s="111">
        <v>308995</v>
      </c>
      <c r="H185" s="318">
        <v>19078</v>
      </c>
      <c r="I185" s="318">
        <v>17967</v>
      </c>
      <c r="J185" s="319">
        <f t="shared" si="34"/>
        <v>10.692773819193366</v>
      </c>
      <c r="K185" s="319">
        <f t="shared" si="30"/>
        <v>10.23508218400145</v>
      </c>
      <c r="L185" s="319">
        <f t="shared" si="35"/>
        <v>10.23508218400145</v>
      </c>
      <c r="M185" s="319">
        <f t="shared" si="36"/>
        <v>6.164195452621512</v>
      </c>
      <c r="N185" s="319">
        <f t="shared" si="31"/>
        <v>5.814657195100245</v>
      </c>
      <c r="O185" s="319">
        <f t="shared" si="37"/>
        <v>5.814657195100245</v>
      </c>
      <c r="P185" s="319"/>
      <c r="R185" s="342"/>
      <c r="S185" s="111"/>
      <c r="T185" s="318">
        <v>305803</v>
      </c>
      <c r="V185" s="319" t="e">
        <f t="shared" si="32"/>
        <v>#DIV/0!</v>
      </c>
      <c r="W185" s="319" t="e">
        <f t="shared" si="33"/>
        <v>#DIV/0!</v>
      </c>
    </row>
    <row r="186" spans="1:23" ht="25.5">
      <c r="A186" s="149" t="s">
        <v>207</v>
      </c>
      <c r="B186" s="10">
        <v>4052860</v>
      </c>
      <c r="C186" s="318">
        <v>4012675</v>
      </c>
      <c r="D186" s="342">
        <v>3999117</v>
      </c>
      <c r="E186" s="111">
        <v>3990278</v>
      </c>
      <c r="F186" s="111">
        <v>65875</v>
      </c>
      <c r="G186" s="111">
        <v>65456</v>
      </c>
      <c r="H186" s="318">
        <v>4902</v>
      </c>
      <c r="I186" s="318">
        <v>4764</v>
      </c>
      <c r="J186" s="319">
        <f t="shared" si="34"/>
        <v>12.257705888574902</v>
      </c>
      <c r="K186" s="319">
        <f t="shared" si="30"/>
        <v>11.939017782720903</v>
      </c>
      <c r="L186" s="319">
        <f t="shared" si="35"/>
        <v>11.939017782720903</v>
      </c>
      <c r="M186" s="319">
        <f t="shared" si="36"/>
        <v>7.441366223908918</v>
      </c>
      <c r="N186" s="319">
        <f t="shared" si="31"/>
        <v>7.278171596186751</v>
      </c>
      <c r="O186" s="319">
        <f t="shared" si="37"/>
        <v>7.278171596186751</v>
      </c>
      <c r="P186" s="319"/>
      <c r="R186" s="342"/>
      <c r="S186" s="111"/>
      <c r="T186" s="318">
        <v>71882</v>
      </c>
      <c r="V186" s="319" t="e">
        <f t="shared" si="32"/>
        <v>#DIV/0!</v>
      </c>
      <c r="W186" s="319" t="e">
        <f t="shared" si="33"/>
        <v>#DIV/0!</v>
      </c>
    </row>
    <row r="187" spans="1:23" ht="12.75">
      <c r="A187" s="149" t="s">
        <v>326</v>
      </c>
      <c r="B187" s="10">
        <v>1043167</v>
      </c>
      <c r="C187" s="318">
        <v>1022585</v>
      </c>
      <c r="D187" s="342">
        <v>1013352</v>
      </c>
      <c r="E187" s="111">
        <v>994287</v>
      </c>
      <c r="F187" s="111">
        <v>20532</v>
      </c>
      <c r="G187" s="111">
        <v>20833</v>
      </c>
      <c r="H187" s="318">
        <v>1876</v>
      </c>
      <c r="I187" s="318">
        <v>1646</v>
      </c>
      <c r="J187" s="319">
        <f t="shared" si="34"/>
        <v>18.512816869162936</v>
      </c>
      <c r="K187" s="319">
        <f t="shared" si="30"/>
        <v>16.554576294369735</v>
      </c>
      <c r="L187" s="319">
        <f t="shared" si="35"/>
        <v>16.554576294369735</v>
      </c>
      <c r="M187" s="319">
        <f t="shared" si="36"/>
        <v>9.136956945256186</v>
      </c>
      <c r="N187" s="319">
        <f t="shared" si="31"/>
        <v>7.900926414822637</v>
      </c>
      <c r="O187" s="319">
        <f t="shared" si="37"/>
        <v>7.900926414822637</v>
      </c>
      <c r="P187" s="319"/>
      <c r="R187" s="342"/>
      <c r="S187" s="111"/>
      <c r="T187" s="318">
        <v>20192</v>
      </c>
      <c r="V187" s="319" t="e">
        <f t="shared" si="32"/>
        <v>#DIV/0!</v>
      </c>
      <c r="W187" s="319" t="e">
        <f t="shared" si="33"/>
        <v>#DIV/0!</v>
      </c>
    </row>
    <row r="188" spans="1:23" ht="12.75">
      <c r="A188" s="149" t="s">
        <v>327</v>
      </c>
      <c r="B188" s="10">
        <v>4249774</v>
      </c>
      <c r="C188" s="318">
        <v>4168732</v>
      </c>
      <c r="D188" s="342">
        <v>4137051</v>
      </c>
      <c r="E188" s="111">
        <v>4050204</v>
      </c>
      <c r="F188" s="111">
        <v>75509</v>
      </c>
      <c r="G188" s="111">
        <v>74460</v>
      </c>
      <c r="H188" s="318">
        <v>4171</v>
      </c>
      <c r="I188" s="318">
        <v>4041</v>
      </c>
      <c r="J188" s="319">
        <f t="shared" si="34"/>
        <v>10.082060868961973</v>
      </c>
      <c r="K188" s="319">
        <f t="shared" si="30"/>
        <v>9.977275218729723</v>
      </c>
      <c r="L188" s="319">
        <f t="shared" si="35"/>
        <v>9.977275218729723</v>
      </c>
      <c r="M188" s="319">
        <f t="shared" si="36"/>
        <v>5.5238448396879845</v>
      </c>
      <c r="N188" s="319">
        <f t="shared" si="31"/>
        <v>5.427074939564867</v>
      </c>
      <c r="O188" s="319">
        <f t="shared" si="37"/>
        <v>5.427074939564867</v>
      </c>
      <c r="P188" s="319"/>
      <c r="R188" s="342"/>
      <c r="S188" s="111"/>
      <c r="T188" s="318">
        <v>74971</v>
      </c>
      <c r="V188" s="319" t="e">
        <f t="shared" si="32"/>
        <v>#DIV/0!</v>
      </c>
      <c r="W188" s="319" t="e">
        <f t="shared" si="33"/>
        <v>#DIV/0!</v>
      </c>
    </row>
    <row r="189" spans="1:23" ht="25.5">
      <c r="A189" s="149" t="s">
        <v>328</v>
      </c>
      <c r="B189" s="10">
        <v>2441787</v>
      </c>
      <c r="C189" s="318">
        <v>2356219</v>
      </c>
      <c r="D189" s="342">
        <v>2313280</v>
      </c>
      <c r="E189" s="111">
        <v>2259393</v>
      </c>
      <c r="F189" s="111">
        <v>46793</v>
      </c>
      <c r="G189" s="111">
        <v>48246</v>
      </c>
      <c r="H189" s="318">
        <v>845</v>
      </c>
      <c r="I189" s="318">
        <v>925</v>
      </c>
      <c r="J189" s="319">
        <f t="shared" si="34"/>
        <v>3.6528219670770508</v>
      </c>
      <c r="K189" s="319">
        <f t="shared" si="30"/>
        <v>4.094019942524386</v>
      </c>
      <c r="L189" s="319">
        <f t="shared" si="35"/>
        <v>4.094019942524386</v>
      </c>
      <c r="M189" s="319">
        <f t="shared" si="36"/>
        <v>1.8058256576838416</v>
      </c>
      <c r="N189" s="319">
        <f t="shared" si="31"/>
        <v>1.9172573892136133</v>
      </c>
      <c r="O189" s="319">
        <f t="shared" si="37"/>
        <v>1.9172573892136133</v>
      </c>
      <c r="P189" s="319"/>
      <c r="R189" s="342"/>
      <c r="S189" s="111"/>
      <c r="T189" s="318">
        <v>47895</v>
      </c>
      <c r="V189" s="319" t="e">
        <f t="shared" si="32"/>
        <v>#DIV/0!</v>
      </c>
      <c r="W189" s="319" t="e">
        <f t="shared" si="33"/>
        <v>#DIV/0!</v>
      </c>
    </row>
    <row r="190" spans="1:23" ht="25.5">
      <c r="A190" s="149" t="s">
        <v>208</v>
      </c>
      <c r="B190" s="10">
        <v>2834254</v>
      </c>
      <c r="C190" s="318">
        <v>2832027</v>
      </c>
      <c r="D190" s="342">
        <v>2837641</v>
      </c>
      <c r="E190" s="111">
        <v>2806531</v>
      </c>
      <c r="F190" s="111">
        <v>51137</v>
      </c>
      <c r="G190" s="111">
        <v>52250</v>
      </c>
      <c r="H190" s="318">
        <v>3530</v>
      </c>
      <c r="I190" s="318">
        <v>3641</v>
      </c>
      <c r="J190" s="319">
        <f t="shared" si="34"/>
        <v>12.439910474933226</v>
      </c>
      <c r="K190" s="319">
        <f t="shared" si="30"/>
        <v>12.97331118024351</v>
      </c>
      <c r="L190" s="319">
        <f t="shared" si="35"/>
        <v>12.97331118024351</v>
      </c>
      <c r="M190" s="319">
        <f t="shared" si="36"/>
        <v>6.903025206797427</v>
      </c>
      <c r="N190" s="319">
        <f t="shared" si="31"/>
        <v>6.968421052631579</v>
      </c>
      <c r="O190" s="319">
        <f t="shared" si="37"/>
        <v>6.968421052631579</v>
      </c>
      <c r="P190" s="319"/>
      <c r="R190" s="342"/>
      <c r="S190" s="111"/>
      <c r="T190" s="318">
        <v>52582</v>
      </c>
      <c r="V190" s="319" t="e">
        <f t="shared" si="32"/>
        <v>#DIV/0!</v>
      </c>
      <c r="W190" s="319" t="e">
        <f t="shared" si="33"/>
        <v>#DIV/0!</v>
      </c>
    </row>
    <row r="191" spans="1:23" ht="12.75">
      <c r="A191" s="149" t="s">
        <v>329</v>
      </c>
      <c r="B191" s="10">
        <v>2311140</v>
      </c>
      <c r="C191" s="318">
        <v>2249882</v>
      </c>
      <c r="D191" s="342">
        <v>2221222</v>
      </c>
      <c r="E191" s="111">
        <v>2170460</v>
      </c>
      <c r="F191" s="111">
        <v>39885</v>
      </c>
      <c r="G191" s="111">
        <v>39983</v>
      </c>
      <c r="H191" s="318">
        <v>1205</v>
      </c>
      <c r="I191" s="318">
        <v>1211</v>
      </c>
      <c r="J191" s="319">
        <f t="shared" si="34"/>
        <v>5.424941766289007</v>
      </c>
      <c r="K191" s="319">
        <f t="shared" si="30"/>
        <v>5.579462418104918</v>
      </c>
      <c r="L191" s="319">
        <f t="shared" si="35"/>
        <v>5.579462418104918</v>
      </c>
      <c r="M191" s="319">
        <f t="shared" si="36"/>
        <v>3.021185909489783</v>
      </c>
      <c r="N191" s="319">
        <f t="shared" si="31"/>
        <v>3.0287872345746942</v>
      </c>
      <c r="O191" s="319">
        <f t="shared" si="37"/>
        <v>3.0287872345746942</v>
      </c>
      <c r="P191" s="319"/>
      <c r="R191" s="342"/>
      <c r="S191" s="111"/>
      <c r="T191" s="318">
        <v>40454</v>
      </c>
      <c r="V191" s="319" t="e">
        <f t="shared" si="32"/>
        <v>#DIV/0!</v>
      </c>
      <c r="W191" s="319" t="e">
        <f t="shared" si="33"/>
        <v>#DIV/0!</v>
      </c>
    </row>
    <row r="192" spans="1:23" ht="13.5">
      <c r="A192" s="257"/>
      <c r="B192" s="251"/>
      <c r="C192" s="321"/>
      <c r="D192" s="322"/>
      <c r="E192" s="190"/>
      <c r="F192" s="111"/>
      <c r="G192" s="111"/>
      <c r="H192" s="318"/>
      <c r="I192" s="318"/>
      <c r="J192" s="319"/>
      <c r="K192" s="319"/>
      <c r="L192" s="319"/>
      <c r="M192" s="319"/>
      <c r="N192" s="319"/>
      <c r="O192" s="319"/>
      <c r="P192" s="319"/>
      <c r="R192" s="322"/>
      <c r="S192" s="111"/>
      <c r="T192" s="321"/>
      <c r="V192" s="319"/>
      <c r="W192" s="319"/>
    </row>
    <row r="193" spans="1:23" ht="25.5">
      <c r="A193" s="151" t="s">
        <v>395</v>
      </c>
      <c r="B193" s="252">
        <f>SUM(B176:B192)</f>
        <v>80560724</v>
      </c>
      <c r="C193" s="318">
        <v>81802257</v>
      </c>
      <c r="D193" s="410">
        <f>SUM(D176:D192)</f>
        <v>81843743</v>
      </c>
      <c r="E193" s="409">
        <f>SUM(E176:E192)</f>
        <v>80523746</v>
      </c>
      <c r="F193" s="111">
        <v>1319361</v>
      </c>
      <c r="G193" s="111">
        <f>SUM(G176:G192)</f>
        <v>1325013</v>
      </c>
      <c r="H193" s="318">
        <f>SUM(H176:H192)</f>
        <v>89074</v>
      </c>
      <c r="I193" s="318">
        <f>SUM(I176:I192)</f>
        <v>85132</v>
      </c>
      <c r="J193" s="319">
        <f t="shared" si="34"/>
        <v>10.883422083958207</v>
      </c>
      <c r="K193" s="319">
        <f>I193/E193*10000</f>
        <v>10.572285099602793</v>
      </c>
      <c r="L193" s="319">
        <f>I193/E193*10000</f>
        <v>10.572285099602793</v>
      </c>
      <c r="M193" s="319">
        <f t="shared" si="36"/>
        <v>6.751298545280632</v>
      </c>
      <c r="N193" s="319">
        <f>I193/G193*100</f>
        <v>6.42499356610086</v>
      </c>
      <c r="O193" s="319">
        <f>I193/G193*100</f>
        <v>6.42499356610086</v>
      </c>
      <c r="P193" s="319"/>
      <c r="R193" s="323"/>
      <c r="S193" s="111"/>
      <c r="T193" s="318">
        <f>SUM(T176:T192)</f>
        <v>1314051.0618701617</v>
      </c>
      <c r="V193" s="319" t="e">
        <f>H193/R193*10000</f>
        <v>#DIV/0!</v>
      </c>
      <c r="W193" s="319" t="e">
        <f>H193/S193*100</f>
        <v>#DIV/0!</v>
      </c>
    </row>
    <row r="194" spans="1:12" ht="12.75">
      <c r="A194" s="257"/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</row>
    <row r="195" spans="1:12" ht="12.75">
      <c r="A195" s="254" t="s">
        <v>299</v>
      </c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</row>
    <row r="196" spans="1:12" ht="12.75">
      <c r="A196" s="257"/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</row>
    <row r="197" spans="1:12" ht="12.75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</row>
    <row r="198" spans="1:12" ht="12.75" hidden="1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</row>
    <row r="199" spans="1:12" ht="12.75">
      <c r="A199" s="257"/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</row>
    <row r="200" spans="1:12" ht="15">
      <c r="A200" s="270" t="s">
        <v>375</v>
      </c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  <c r="L200" s="257"/>
    </row>
    <row r="201" spans="1:12" ht="12.75">
      <c r="A201" s="257"/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</row>
    <row r="202" spans="1:22" ht="51">
      <c r="A202" s="262" t="s">
        <v>190</v>
      </c>
      <c r="B202" s="257"/>
      <c r="C202" s="268" t="s">
        <v>408</v>
      </c>
      <c r="D202" s="85" t="s">
        <v>371</v>
      </c>
      <c r="E202" s="85" t="s">
        <v>372</v>
      </c>
      <c r="F202" s="85" t="s">
        <v>373</v>
      </c>
      <c r="G202" s="85" t="s">
        <v>374</v>
      </c>
      <c r="H202" s="85" t="s">
        <v>475</v>
      </c>
      <c r="I202" s="85" t="s">
        <v>492</v>
      </c>
      <c r="J202" s="85" t="s">
        <v>491</v>
      </c>
      <c r="L202" s="85" t="s">
        <v>490</v>
      </c>
      <c r="M202" s="85"/>
      <c r="R202" s="268"/>
      <c r="S202" s="268"/>
      <c r="T202" s="268"/>
      <c r="U202" s="268"/>
      <c r="V202" s="85"/>
    </row>
    <row r="203" spans="1:22" ht="25.5">
      <c r="A203" s="153" t="s">
        <v>317</v>
      </c>
      <c r="B203" s="257"/>
      <c r="C203" s="328">
        <v>6752</v>
      </c>
      <c r="D203" s="328">
        <v>6937</v>
      </c>
      <c r="E203" s="328">
        <v>7157</v>
      </c>
      <c r="F203" s="327">
        <f>D203/(D203+E203)</f>
        <v>0.4921952603944941</v>
      </c>
      <c r="G203" s="327">
        <f>E203/(D203+E203)</f>
        <v>0.5078047396055059</v>
      </c>
      <c r="H203" s="328">
        <v>6649</v>
      </c>
      <c r="I203" s="328">
        <v>7343</v>
      </c>
      <c r="J203" s="327">
        <f aca="true" t="shared" si="38" ref="J203:J218">H203/(H203+I203)</f>
        <v>0.47520011435105775</v>
      </c>
      <c r="L203" s="327">
        <f aca="true" t="shared" si="39" ref="L203:L218">I203/(H203+E203)</f>
        <v>0.5318702013617268</v>
      </c>
      <c r="M203" s="327"/>
      <c r="T203" s="326"/>
      <c r="U203" s="327"/>
      <c r="V203" s="327"/>
    </row>
    <row r="204" spans="1:22" ht="12.75">
      <c r="A204" s="153" t="s">
        <v>318</v>
      </c>
      <c r="B204" s="257"/>
      <c r="C204" s="328">
        <v>20480</v>
      </c>
      <c r="D204" s="328">
        <v>16411</v>
      </c>
      <c r="E204" s="328">
        <v>6657</v>
      </c>
      <c r="F204" s="327">
        <f aca="true" t="shared" si="40" ref="F204:F220">D204/(D204+E204)</f>
        <v>0.7114184151205133</v>
      </c>
      <c r="G204" s="327">
        <f aca="true" t="shared" si="41" ref="G204:G220">E204/(D204+E204)</f>
        <v>0.2885815848794867</v>
      </c>
      <c r="H204" s="328">
        <v>15593</v>
      </c>
      <c r="I204" s="328">
        <v>6460</v>
      </c>
      <c r="J204" s="327">
        <f t="shared" si="38"/>
        <v>0.707069332970571</v>
      </c>
      <c r="L204" s="327">
        <f t="shared" si="39"/>
        <v>0.2903370786516854</v>
      </c>
      <c r="M204" s="327"/>
      <c r="T204" s="326"/>
      <c r="U204" s="327"/>
      <c r="V204" s="327"/>
    </row>
    <row r="205" spans="1:22" ht="12.75">
      <c r="A205" s="153" t="s">
        <v>319</v>
      </c>
      <c r="B205" s="257"/>
      <c r="C205" s="328">
        <v>295</v>
      </c>
      <c r="D205" s="328">
        <v>389</v>
      </c>
      <c r="E205" s="328">
        <v>62</v>
      </c>
      <c r="F205" s="327">
        <f t="shared" si="40"/>
        <v>0.8625277161862528</v>
      </c>
      <c r="G205" s="327">
        <f t="shared" si="41"/>
        <v>0.13747228381374724</v>
      </c>
      <c r="H205" s="328">
        <v>317</v>
      </c>
      <c r="I205" s="328">
        <v>86</v>
      </c>
      <c r="J205" s="327">
        <f t="shared" si="38"/>
        <v>0.7866004962779156</v>
      </c>
      <c r="L205" s="327">
        <f t="shared" si="39"/>
        <v>0.22691292875989447</v>
      </c>
      <c r="M205" s="327"/>
      <c r="T205" s="326"/>
      <c r="U205" s="327"/>
      <c r="V205" s="327"/>
    </row>
    <row r="206" spans="1:22" ht="25.5">
      <c r="A206" s="153" t="s">
        <v>320</v>
      </c>
      <c r="B206" s="257"/>
      <c r="C206" s="328">
        <v>689</v>
      </c>
      <c r="D206" s="328">
        <v>845</v>
      </c>
      <c r="E206" s="328">
        <v>336</v>
      </c>
      <c r="F206" s="327">
        <f t="shared" si="40"/>
        <v>0.7154953429297206</v>
      </c>
      <c r="G206" s="327">
        <f t="shared" si="41"/>
        <v>0.28450465707027944</v>
      </c>
      <c r="H206" s="328">
        <v>746</v>
      </c>
      <c r="I206" s="328">
        <v>399</v>
      </c>
      <c r="J206" s="327">
        <f t="shared" si="38"/>
        <v>0.651528384279476</v>
      </c>
      <c r="L206" s="327">
        <f t="shared" si="39"/>
        <v>0.3687615526802218</v>
      </c>
      <c r="M206" s="327"/>
      <c r="T206" s="326"/>
      <c r="U206" s="327"/>
      <c r="V206" s="327"/>
    </row>
    <row r="207" spans="1:22" ht="12.75">
      <c r="A207" s="153" t="s">
        <v>321</v>
      </c>
      <c r="B207" s="257"/>
      <c r="C207" s="328">
        <v>101</v>
      </c>
      <c r="D207" s="328">
        <v>75</v>
      </c>
      <c r="E207" s="328">
        <v>13</v>
      </c>
      <c r="F207" s="327">
        <f t="shared" si="40"/>
        <v>0.8522727272727273</v>
      </c>
      <c r="G207" s="327">
        <f t="shared" si="41"/>
        <v>0.14772727272727273</v>
      </c>
      <c r="H207" s="328">
        <v>64</v>
      </c>
      <c r="I207" s="328">
        <v>8</v>
      </c>
      <c r="J207" s="327">
        <f t="shared" si="38"/>
        <v>0.8888888888888888</v>
      </c>
      <c r="L207" s="327">
        <f t="shared" si="39"/>
        <v>0.1038961038961039</v>
      </c>
      <c r="M207" s="327"/>
      <c r="T207" s="326"/>
      <c r="U207" s="327"/>
      <c r="V207" s="327"/>
    </row>
    <row r="208" spans="1:22" ht="12.75">
      <c r="A208" s="154" t="s">
        <v>322</v>
      </c>
      <c r="B208" s="257"/>
      <c r="C208" s="328">
        <v>753</v>
      </c>
      <c r="D208" s="328">
        <v>727</v>
      </c>
      <c r="E208" s="328">
        <v>162</v>
      </c>
      <c r="F208" s="327">
        <f t="shared" si="40"/>
        <v>0.8177727784026997</v>
      </c>
      <c r="G208" s="327">
        <f t="shared" si="41"/>
        <v>0.18222722159730034</v>
      </c>
      <c r="H208" s="328">
        <v>658</v>
      </c>
      <c r="I208" s="328">
        <v>202</v>
      </c>
      <c r="J208" s="327">
        <f t="shared" si="38"/>
        <v>0.7651162790697674</v>
      </c>
      <c r="L208" s="327">
        <f t="shared" si="39"/>
        <v>0.24634146341463414</v>
      </c>
      <c r="M208" s="327"/>
      <c r="T208" s="326"/>
      <c r="U208" s="327"/>
      <c r="V208" s="327"/>
    </row>
    <row r="209" spans="1:22" ht="12.75">
      <c r="A209" s="153" t="s">
        <v>323</v>
      </c>
      <c r="B209" s="257"/>
      <c r="C209" s="328">
        <v>5821</v>
      </c>
      <c r="D209" s="328">
        <v>5305</v>
      </c>
      <c r="E209" s="328">
        <v>1554</v>
      </c>
      <c r="F209" s="327">
        <f t="shared" si="40"/>
        <v>0.7734363609855665</v>
      </c>
      <c r="G209" s="327">
        <f t="shared" si="41"/>
        <v>0.2265636390144336</v>
      </c>
      <c r="H209" s="328">
        <v>4681</v>
      </c>
      <c r="I209" s="328">
        <v>1813</v>
      </c>
      <c r="J209" s="327">
        <f t="shared" si="38"/>
        <v>0.7208192177394518</v>
      </c>
      <c r="L209" s="327">
        <f t="shared" si="39"/>
        <v>0.2907778668805132</v>
      </c>
      <c r="M209" s="327"/>
      <c r="T209" s="326"/>
      <c r="U209" s="327"/>
      <c r="V209" s="327"/>
    </row>
    <row r="210" spans="1:22" ht="25.5">
      <c r="A210" s="153" t="s">
        <v>206</v>
      </c>
      <c r="B210" s="257"/>
      <c r="C210" s="328">
        <v>855</v>
      </c>
      <c r="D210" s="328">
        <v>758</v>
      </c>
      <c r="E210" s="328">
        <v>422</v>
      </c>
      <c r="F210" s="327">
        <f t="shared" si="40"/>
        <v>0.6423728813559322</v>
      </c>
      <c r="G210" s="327">
        <f t="shared" si="41"/>
        <v>0.3576271186440678</v>
      </c>
      <c r="H210" s="328">
        <v>794</v>
      </c>
      <c r="I210" s="328">
        <v>612</v>
      </c>
      <c r="J210" s="327">
        <f t="shared" si="38"/>
        <v>0.5647226173541963</v>
      </c>
      <c r="L210" s="327">
        <f t="shared" si="39"/>
        <v>0.5032894736842105</v>
      </c>
      <c r="M210" s="327"/>
      <c r="T210" s="326"/>
      <c r="U210" s="327"/>
      <c r="V210" s="327"/>
    </row>
    <row r="211" spans="1:22" ht="25.5">
      <c r="A211" s="153" t="s">
        <v>324</v>
      </c>
      <c r="B211" s="257"/>
      <c r="C211" s="328">
        <v>8532</v>
      </c>
      <c r="D211" s="328">
        <v>8673</v>
      </c>
      <c r="E211" s="328">
        <v>2227</v>
      </c>
      <c r="F211" s="327">
        <f t="shared" si="40"/>
        <v>0.7956880733944954</v>
      </c>
      <c r="G211" s="327">
        <f t="shared" si="41"/>
        <v>0.2043119266055046</v>
      </c>
      <c r="H211" s="328">
        <v>7967</v>
      </c>
      <c r="I211" s="328">
        <v>2352</v>
      </c>
      <c r="J211" s="327">
        <f t="shared" si="38"/>
        <v>0.7720709371063087</v>
      </c>
      <c r="L211" s="327">
        <f t="shared" si="39"/>
        <v>0.2307239552678046</v>
      </c>
      <c r="M211" s="327"/>
      <c r="T211" s="326"/>
      <c r="U211" s="327"/>
      <c r="V211" s="327"/>
    </row>
    <row r="212" spans="1:22" ht="12.75">
      <c r="A212" s="153" t="s">
        <v>161</v>
      </c>
      <c r="B212" s="257"/>
      <c r="C212" s="328">
        <v>16266</v>
      </c>
      <c r="D212" s="328">
        <v>14541</v>
      </c>
      <c r="E212" s="328">
        <v>5034</v>
      </c>
      <c r="F212" s="327">
        <f t="shared" si="40"/>
        <v>0.7428352490421456</v>
      </c>
      <c r="G212" s="327">
        <f t="shared" si="41"/>
        <v>0.2571647509578544</v>
      </c>
      <c r="H212" s="328">
        <v>13424</v>
      </c>
      <c r="I212" s="328">
        <v>5074</v>
      </c>
      <c r="J212" s="327">
        <f t="shared" si="38"/>
        <v>0.7257000756838577</v>
      </c>
      <c r="L212" s="327">
        <f t="shared" si="39"/>
        <v>0.27489435475132734</v>
      </c>
      <c r="M212" s="327"/>
      <c r="T212" s="326"/>
      <c r="U212" s="327"/>
      <c r="V212" s="327"/>
    </row>
    <row r="213" spans="1:22" ht="25.5">
      <c r="A213" s="153" t="s">
        <v>207</v>
      </c>
      <c r="B213" s="257"/>
      <c r="C213" s="328">
        <v>3514</v>
      </c>
      <c r="D213" s="328">
        <v>3532</v>
      </c>
      <c r="E213" s="328">
        <v>1775</v>
      </c>
      <c r="F213" s="327">
        <f t="shared" si="40"/>
        <v>0.665536084416808</v>
      </c>
      <c r="G213" s="327">
        <f t="shared" si="41"/>
        <v>0.334463915583192</v>
      </c>
      <c r="H213" s="328">
        <v>3303</v>
      </c>
      <c r="I213" s="328">
        <v>1969</v>
      </c>
      <c r="J213" s="327">
        <f t="shared" si="38"/>
        <v>0.6265174506828528</v>
      </c>
      <c r="L213" s="327">
        <f t="shared" si="39"/>
        <v>0.3877510831035841</v>
      </c>
      <c r="M213" s="327"/>
      <c r="T213" s="326"/>
      <c r="U213" s="327"/>
      <c r="V213" s="327"/>
    </row>
    <row r="214" spans="1:22" ht="12.75">
      <c r="A214" s="153" t="s">
        <v>326</v>
      </c>
      <c r="B214" s="257"/>
      <c r="C214" s="328">
        <v>1643</v>
      </c>
      <c r="D214" s="328">
        <v>1683</v>
      </c>
      <c r="E214" s="328">
        <v>279</v>
      </c>
      <c r="F214" s="327">
        <f t="shared" si="40"/>
        <v>0.8577981651376146</v>
      </c>
      <c r="G214" s="327">
        <f t="shared" si="41"/>
        <v>0.14220183486238533</v>
      </c>
      <c r="H214" s="328">
        <v>1412</v>
      </c>
      <c r="I214" s="328">
        <v>331</v>
      </c>
      <c r="J214" s="327">
        <f t="shared" si="38"/>
        <v>0.8100975329890993</v>
      </c>
      <c r="L214" s="327">
        <f t="shared" si="39"/>
        <v>0.19574216439976344</v>
      </c>
      <c r="M214" s="327"/>
      <c r="T214" s="326"/>
      <c r="U214" s="327"/>
      <c r="V214" s="327"/>
    </row>
    <row r="215" spans="1:22" ht="12.75">
      <c r="A215" s="153" t="s">
        <v>327</v>
      </c>
      <c r="B215" s="257"/>
      <c r="C215" s="328">
        <v>2415</v>
      </c>
      <c r="D215" s="328">
        <v>2955</v>
      </c>
      <c r="E215" s="328">
        <v>2297</v>
      </c>
      <c r="F215" s="327">
        <f t="shared" si="40"/>
        <v>0.5626428027418127</v>
      </c>
      <c r="G215" s="327">
        <f t="shared" si="41"/>
        <v>0.43735719725818734</v>
      </c>
      <c r="H215" s="328">
        <v>2768</v>
      </c>
      <c r="I215" s="328">
        <v>2461</v>
      </c>
      <c r="J215" s="327">
        <f t="shared" si="38"/>
        <v>0.5293555173073246</v>
      </c>
      <c r="L215" s="327">
        <f t="shared" si="39"/>
        <v>0.4858835143139191</v>
      </c>
      <c r="M215" s="327"/>
      <c r="T215" s="326"/>
      <c r="U215" s="327"/>
      <c r="V215" s="327"/>
    </row>
    <row r="216" spans="1:22" ht="25.5">
      <c r="A216" s="153" t="s">
        <v>328</v>
      </c>
      <c r="B216" s="257"/>
      <c r="C216" s="328">
        <v>627</v>
      </c>
      <c r="D216" s="328">
        <v>751</v>
      </c>
      <c r="E216" s="328">
        <v>250</v>
      </c>
      <c r="F216" s="327">
        <f t="shared" si="40"/>
        <v>0.7502497502497503</v>
      </c>
      <c r="G216" s="327">
        <f t="shared" si="41"/>
        <v>0.24975024975024976</v>
      </c>
      <c r="H216" s="328">
        <v>736</v>
      </c>
      <c r="I216" s="328">
        <v>380</v>
      </c>
      <c r="J216" s="327">
        <f t="shared" si="38"/>
        <v>0.6594982078853047</v>
      </c>
      <c r="L216" s="327">
        <f t="shared" si="39"/>
        <v>0.385395537525355</v>
      </c>
      <c r="M216" s="327"/>
      <c r="T216" s="326"/>
      <c r="U216" s="327"/>
      <c r="V216" s="327"/>
    </row>
    <row r="217" spans="1:22" ht="25.5">
      <c r="A217" s="153" t="s">
        <v>208</v>
      </c>
      <c r="B217" s="257"/>
      <c r="C217" s="328">
        <v>2943</v>
      </c>
      <c r="D217" s="328">
        <v>2753</v>
      </c>
      <c r="E217" s="328">
        <v>868</v>
      </c>
      <c r="F217" s="327">
        <f t="shared" si="40"/>
        <v>0.7602872134769401</v>
      </c>
      <c r="G217" s="327">
        <f t="shared" si="41"/>
        <v>0.23971278652305994</v>
      </c>
      <c r="H217" s="328">
        <v>2840</v>
      </c>
      <c r="I217" s="328">
        <v>931</v>
      </c>
      <c r="J217" s="327">
        <f t="shared" si="38"/>
        <v>0.7531158843808009</v>
      </c>
      <c r="L217" s="327">
        <f t="shared" si="39"/>
        <v>0.2510787486515642</v>
      </c>
      <c r="M217" s="327"/>
      <c r="T217" s="326"/>
      <c r="U217" s="327"/>
      <c r="V217" s="327"/>
    </row>
    <row r="218" spans="1:22" ht="12.75">
      <c r="A218" s="153" t="s">
        <v>329</v>
      </c>
      <c r="B218" s="257"/>
      <c r="C218" s="328">
        <v>700</v>
      </c>
      <c r="D218" s="328">
        <v>759</v>
      </c>
      <c r="E218" s="328">
        <v>601</v>
      </c>
      <c r="F218" s="327">
        <f t="shared" si="40"/>
        <v>0.5580882352941177</v>
      </c>
      <c r="G218" s="327">
        <f t="shared" si="41"/>
        <v>0.44191176470588234</v>
      </c>
      <c r="H218" s="328">
        <v>783</v>
      </c>
      <c r="I218" s="328">
        <v>597</v>
      </c>
      <c r="J218" s="327">
        <f t="shared" si="38"/>
        <v>0.5673913043478261</v>
      </c>
      <c r="L218" s="327">
        <f t="shared" si="39"/>
        <v>0.4313583815028902</v>
      </c>
      <c r="M218" s="327"/>
      <c r="T218" s="326"/>
      <c r="U218" s="327"/>
      <c r="V218" s="327"/>
    </row>
    <row r="219" spans="1:22" ht="12.75">
      <c r="A219" s="257"/>
      <c r="B219" s="257"/>
      <c r="C219" s="328"/>
      <c r="D219" s="328"/>
      <c r="E219" s="328"/>
      <c r="F219" s="327"/>
      <c r="G219" s="327"/>
      <c r="H219" s="328"/>
      <c r="I219" s="328"/>
      <c r="J219" s="327"/>
      <c r="L219" s="327"/>
      <c r="M219" s="327"/>
      <c r="T219" s="326"/>
      <c r="U219" s="327"/>
      <c r="V219" s="327"/>
    </row>
    <row r="220" spans="1:22" ht="25.5">
      <c r="A220" s="151" t="s">
        <v>395</v>
      </c>
      <c r="B220" s="257"/>
      <c r="C220" s="328">
        <f>SUM(C203:C219)</f>
        <v>72386</v>
      </c>
      <c r="D220" s="328">
        <f>SUM(D203:D219)</f>
        <v>67094</v>
      </c>
      <c r="E220" s="328">
        <f>SUM(E203:E219)</f>
        <v>29694</v>
      </c>
      <c r="F220" s="327">
        <f t="shared" si="40"/>
        <v>0.693205769310245</v>
      </c>
      <c r="G220" s="327">
        <f t="shared" si="41"/>
        <v>0.3067942306897549</v>
      </c>
      <c r="H220" s="328">
        <f>SUM(H203:H219)</f>
        <v>62735</v>
      </c>
      <c r="I220" s="328">
        <f>SUM(I203:I219)</f>
        <v>31018</v>
      </c>
      <c r="J220" s="327">
        <f>H220/(H220+I220)</f>
        <v>0.6691519204718782</v>
      </c>
      <c r="L220" s="327">
        <f>I220/(H220+E220)</f>
        <v>0.33558731566932454</v>
      </c>
      <c r="M220" s="327"/>
      <c r="T220" s="326"/>
      <c r="U220" s="327"/>
      <c r="V220" s="327"/>
    </row>
    <row r="221" spans="1:13" ht="12.75">
      <c r="A221" s="152"/>
      <c r="B221" s="257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90"/>
    </row>
    <row r="222" spans="1:12" ht="12.75">
      <c r="A222" s="257"/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</row>
    <row r="223" spans="1:12" ht="4.5" customHeight="1">
      <c r="A223" s="164"/>
      <c r="B223" s="257"/>
      <c r="C223" s="260"/>
      <c r="D223" s="260"/>
      <c r="E223" s="260"/>
      <c r="F223" s="260"/>
      <c r="G223" s="260"/>
      <c r="H223" s="260"/>
      <c r="I223" s="260"/>
      <c r="J223" s="260"/>
      <c r="K223" s="257"/>
      <c r="L223" s="257"/>
    </row>
    <row r="224" spans="1:12" ht="12.75" hidden="1">
      <c r="A224" s="152"/>
      <c r="B224" s="257"/>
      <c r="C224" s="260"/>
      <c r="D224" s="260"/>
      <c r="E224" s="260"/>
      <c r="F224" s="260"/>
      <c r="G224" s="260"/>
      <c r="H224" s="260"/>
      <c r="I224" s="260"/>
      <c r="J224" s="260"/>
      <c r="K224" s="257"/>
      <c r="L224" s="257"/>
    </row>
    <row r="225" spans="1:12" ht="12.75" hidden="1">
      <c r="A225" s="262"/>
      <c r="B225" s="257"/>
      <c r="C225" s="263"/>
      <c r="D225" s="263"/>
      <c r="E225" s="263"/>
      <c r="F225" s="264"/>
      <c r="G225" s="263"/>
      <c r="H225" s="263"/>
      <c r="I225" s="263"/>
      <c r="J225" s="264"/>
      <c r="K225" s="257"/>
      <c r="L225" s="257"/>
    </row>
    <row r="226" spans="1:12" ht="12.75" hidden="1">
      <c r="A226" s="153"/>
      <c r="B226" s="257"/>
      <c r="C226" s="251"/>
      <c r="D226" s="251"/>
      <c r="E226" s="251"/>
      <c r="F226" s="258"/>
      <c r="G226" s="251"/>
      <c r="H226" s="251"/>
      <c r="I226" s="251"/>
      <c r="J226" s="258"/>
      <c r="K226" s="257"/>
      <c r="L226" s="257"/>
    </row>
    <row r="227" spans="1:12" ht="12.75" hidden="1">
      <c r="A227" s="153"/>
      <c r="B227" s="257"/>
      <c r="C227" s="251"/>
      <c r="D227" s="251"/>
      <c r="E227" s="251"/>
      <c r="F227" s="258"/>
      <c r="G227" s="251"/>
      <c r="H227" s="251"/>
      <c r="I227" s="251"/>
      <c r="J227" s="258"/>
      <c r="K227" s="257"/>
      <c r="L227" s="257"/>
    </row>
    <row r="228" spans="1:12" ht="12.75" hidden="1">
      <c r="A228" s="153"/>
      <c r="B228" s="257"/>
      <c r="C228" s="251"/>
      <c r="D228" s="251"/>
      <c r="E228" s="251"/>
      <c r="F228" s="258"/>
      <c r="G228" s="251"/>
      <c r="H228" s="251"/>
      <c r="I228" s="251"/>
      <c r="J228" s="258"/>
      <c r="K228" s="257"/>
      <c r="L228" s="257"/>
    </row>
    <row r="229" spans="1:12" ht="12.75" hidden="1">
      <c r="A229" s="153"/>
      <c r="B229" s="257"/>
      <c r="C229" s="251"/>
      <c r="D229" s="251"/>
      <c r="E229" s="251"/>
      <c r="F229" s="258"/>
      <c r="G229" s="251"/>
      <c r="H229" s="251"/>
      <c r="I229" s="251"/>
      <c r="J229" s="258"/>
      <c r="K229" s="257"/>
      <c r="L229" s="257"/>
    </row>
    <row r="230" spans="1:12" ht="12.75" hidden="1">
      <c r="A230" s="153"/>
      <c r="B230" s="257"/>
      <c r="C230" s="251"/>
      <c r="D230" s="251"/>
      <c r="E230" s="251"/>
      <c r="F230" s="258"/>
      <c r="G230" s="251"/>
      <c r="H230" s="251"/>
      <c r="I230" s="251"/>
      <c r="J230" s="258"/>
      <c r="K230" s="257"/>
      <c r="L230" s="257"/>
    </row>
    <row r="231" spans="1:12" ht="12.75" hidden="1">
      <c r="A231" s="154"/>
      <c r="B231" s="257"/>
      <c r="C231" s="251"/>
      <c r="D231" s="251"/>
      <c r="E231" s="251"/>
      <c r="F231" s="258"/>
      <c r="G231" s="251"/>
      <c r="H231" s="251"/>
      <c r="I231" s="251"/>
      <c r="J231" s="258"/>
      <c r="K231" s="257"/>
      <c r="L231" s="257"/>
    </row>
    <row r="232" spans="1:12" ht="12.75" hidden="1">
      <c r="A232" s="153"/>
      <c r="B232" s="257"/>
      <c r="C232" s="251"/>
      <c r="D232" s="251"/>
      <c r="E232" s="251"/>
      <c r="F232" s="258"/>
      <c r="G232" s="251"/>
      <c r="H232" s="251"/>
      <c r="I232" s="251"/>
      <c r="J232" s="258"/>
      <c r="K232" s="257"/>
      <c r="L232" s="257"/>
    </row>
    <row r="233" spans="1:12" ht="12.75" hidden="1">
      <c r="A233" s="153"/>
      <c r="B233" s="257"/>
      <c r="C233" s="251"/>
      <c r="D233" s="251"/>
      <c r="E233" s="251"/>
      <c r="F233" s="258"/>
      <c r="G233" s="251"/>
      <c r="H233" s="251"/>
      <c r="I233" s="251"/>
      <c r="J233" s="258"/>
      <c r="K233" s="257"/>
      <c r="L233" s="257"/>
    </row>
    <row r="234" spans="1:12" ht="12.75" hidden="1">
      <c r="A234" s="153"/>
      <c r="B234" s="257"/>
      <c r="C234" s="251"/>
      <c r="D234" s="251"/>
      <c r="E234" s="251"/>
      <c r="F234" s="258"/>
      <c r="G234" s="251"/>
      <c r="H234" s="251"/>
      <c r="I234" s="251"/>
      <c r="J234" s="258"/>
      <c r="K234" s="257"/>
      <c r="L234" s="257"/>
    </row>
    <row r="235" spans="1:12" ht="12.75" hidden="1">
      <c r="A235" s="153"/>
      <c r="B235" s="257"/>
      <c r="C235" s="251"/>
      <c r="D235" s="251"/>
      <c r="E235" s="251"/>
      <c r="F235" s="258"/>
      <c r="G235" s="251"/>
      <c r="H235" s="251"/>
      <c r="I235" s="251"/>
      <c r="J235" s="258"/>
      <c r="K235" s="257"/>
      <c r="L235" s="257"/>
    </row>
    <row r="236" spans="1:12" ht="12.75" hidden="1">
      <c r="A236" s="153"/>
      <c r="B236" s="257"/>
      <c r="C236" s="251"/>
      <c r="D236" s="251"/>
      <c r="E236" s="251"/>
      <c r="F236" s="258"/>
      <c r="G236" s="251"/>
      <c r="H236" s="251"/>
      <c r="I236" s="251"/>
      <c r="J236" s="258"/>
      <c r="K236" s="257"/>
      <c r="L236" s="257"/>
    </row>
    <row r="237" spans="1:12" ht="12.75" hidden="1">
      <c r="A237" s="153"/>
      <c r="B237" s="257"/>
      <c r="C237" s="251"/>
      <c r="D237" s="251"/>
      <c r="E237" s="251"/>
      <c r="F237" s="258"/>
      <c r="G237" s="251"/>
      <c r="H237" s="251"/>
      <c r="I237" s="251"/>
      <c r="J237" s="258"/>
      <c r="K237" s="257"/>
      <c r="L237" s="257"/>
    </row>
    <row r="238" spans="1:12" ht="12.75" hidden="1">
      <c r="A238" s="153"/>
      <c r="B238" s="257"/>
      <c r="C238" s="251"/>
      <c r="D238" s="251"/>
      <c r="E238" s="251"/>
      <c r="F238" s="258"/>
      <c r="G238" s="251"/>
      <c r="H238" s="251"/>
      <c r="I238" s="251"/>
      <c r="J238" s="258"/>
      <c r="K238" s="257"/>
      <c r="L238" s="257"/>
    </row>
    <row r="239" spans="1:12" ht="12.75" hidden="1">
      <c r="A239" s="153"/>
      <c r="B239" s="257"/>
      <c r="C239" s="251"/>
      <c r="D239" s="251"/>
      <c r="E239" s="251"/>
      <c r="F239" s="258"/>
      <c r="G239" s="251"/>
      <c r="H239" s="251"/>
      <c r="I239" s="251"/>
      <c r="J239" s="258"/>
      <c r="K239" s="257"/>
      <c r="L239" s="257"/>
    </row>
    <row r="240" spans="1:12" ht="12.75" hidden="1">
      <c r="A240" s="153"/>
      <c r="B240" s="257"/>
      <c r="C240" s="251"/>
      <c r="D240" s="251"/>
      <c r="E240" s="251"/>
      <c r="F240" s="258"/>
      <c r="G240" s="251"/>
      <c r="H240" s="251"/>
      <c r="I240" s="251"/>
      <c r="J240" s="258"/>
      <c r="K240" s="257"/>
      <c r="L240" s="257"/>
    </row>
    <row r="241" spans="1:12" ht="12.75" hidden="1">
      <c r="A241" s="153"/>
      <c r="B241" s="257"/>
      <c r="C241" s="251"/>
      <c r="D241" s="251"/>
      <c r="E241" s="251"/>
      <c r="F241" s="258"/>
      <c r="G241" s="251"/>
      <c r="H241" s="251"/>
      <c r="I241" s="251"/>
      <c r="J241" s="258"/>
      <c r="K241" s="257"/>
      <c r="L241" s="257"/>
    </row>
    <row r="242" spans="1:12" ht="12.75" hidden="1">
      <c r="A242" s="257"/>
      <c r="B242" s="257"/>
      <c r="C242" s="251"/>
      <c r="D242" s="251"/>
      <c r="E242" s="251"/>
      <c r="F242" s="258"/>
      <c r="G242" s="251"/>
      <c r="H242" s="251"/>
      <c r="I242" s="251"/>
      <c r="J242" s="258"/>
      <c r="K242" s="257"/>
      <c r="L242" s="257"/>
    </row>
    <row r="243" spans="1:12" ht="12.75" hidden="1">
      <c r="A243" s="151"/>
      <c r="B243" s="257"/>
      <c r="C243" s="255"/>
      <c r="D243" s="255"/>
      <c r="E243" s="255"/>
      <c r="F243" s="259"/>
      <c r="G243" s="255"/>
      <c r="H243" s="255"/>
      <c r="I243" s="255"/>
      <c r="J243" s="259"/>
      <c r="K243" s="257"/>
      <c r="L243" s="257"/>
    </row>
    <row r="244" spans="1:12" ht="12.75" hidden="1">
      <c r="A244" s="152"/>
      <c r="B244" s="257"/>
      <c r="C244" s="261"/>
      <c r="D244" s="260"/>
      <c r="E244" s="260"/>
      <c r="F244" s="266"/>
      <c r="G244" s="261"/>
      <c r="H244" s="260"/>
      <c r="I244" s="260"/>
      <c r="J244" s="266"/>
      <c r="K244" s="257"/>
      <c r="L244" s="257"/>
    </row>
    <row r="245" spans="1:12" ht="12.75" hidden="1">
      <c r="A245" s="257"/>
      <c r="B245" s="257"/>
      <c r="C245" s="257"/>
      <c r="D245" s="257"/>
      <c r="E245" s="257"/>
      <c r="F245" s="257"/>
      <c r="G245" s="257"/>
      <c r="H245" s="257"/>
      <c r="I245" s="257"/>
      <c r="J245" s="257"/>
      <c r="K245" s="257"/>
      <c r="L245" s="257"/>
    </row>
    <row r="246" spans="1:12" ht="12.75" hidden="1">
      <c r="A246" s="257"/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</row>
    <row r="247" spans="1:12" ht="15.75" hidden="1">
      <c r="A247" s="267"/>
      <c r="B247" s="257"/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</row>
    <row r="248" spans="1:12" ht="12.75" hidden="1">
      <c r="A248" s="269"/>
      <c r="B248" s="257"/>
      <c r="C248" s="257"/>
      <c r="D248" s="257"/>
      <c r="E248" s="257"/>
      <c r="F248" s="257"/>
      <c r="G248" s="257"/>
      <c r="H248" s="257"/>
      <c r="I248" s="257"/>
      <c r="J248" s="257"/>
      <c r="K248" s="257"/>
      <c r="L248" s="257"/>
    </row>
    <row r="249" spans="1:12" ht="12.75" hidden="1">
      <c r="A249" s="38"/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</row>
    <row r="250" spans="1:12" ht="12.75" hidden="1">
      <c r="A250" s="174"/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</row>
    <row r="251" spans="1:12" ht="12.75">
      <c r="A251" s="171"/>
      <c r="B251" s="257"/>
      <c r="C251" s="257"/>
      <c r="D251" s="257"/>
      <c r="E251" s="257"/>
      <c r="F251" s="257"/>
      <c r="G251" s="257"/>
      <c r="H251" s="257"/>
      <c r="I251" s="257"/>
      <c r="J251" s="257"/>
      <c r="K251" s="257"/>
      <c r="L251" s="257"/>
    </row>
    <row r="252" spans="1:12" ht="12.75">
      <c r="A252" s="171"/>
      <c r="B252" s="257"/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</row>
    <row r="253" spans="1:12" ht="12.75">
      <c r="A253" s="171"/>
      <c r="B253" s="257"/>
      <c r="C253" s="257"/>
      <c r="D253" s="257"/>
      <c r="E253" s="257"/>
      <c r="F253" s="257"/>
      <c r="G253" s="257"/>
      <c r="H253" s="257"/>
      <c r="I253" s="257"/>
      <c r="J253" s="257"/>
      <c r="K253" s="257"/>
      <c r="L253" s="257"/>
    </row>
    <row r="254" spans="1:12" ht="12.75">
      <c r="A254" s="168"/>
      <c r="B254" s="257"/>
      <c r="C254" s="257"/>
      <c r="D254" s="257"/>
      <c r="E254" s="257"/>
      <c r="F254" s="257"/>
      <c r="G254" s="257"/>
      <c r="H254" s="257"/>
      <c r="I254" s="257"/>
      <c r="J254" s="257"/>
      <c r="K254" s="257"/>
      <c r="L254" s="257"/>
    </row>
    <row r="255" spans="1:12" ht="12.75">
      <c r="A255" s="257"/>
      <c r="B255" s="257"/>
      <c r="C255" s="257"/>
      <c r="D255" s="257"/>
      <c r="E255" s="257"/>
      <c r="F255" s="257"/>
      <c r="G255" s="257"/>
      <c r="H255" s="257"/>
      <c r="I255" s="257"/>
      <c r="J255" s="257"/>
      <c r="K255" s="257"/>
      <c r="L255" s="257"/>
    </row>
    <row r="256" spans="1:12" ht="12.75">
      <c r="A256" s="257"/>
      <c r="B256" s="257"/>
      <c r="C256" s="257"/>
      <c r="D256" s="257"/>
      <c r="E256" s="257"/>
      <c r="F256" s="257"/>
      <c r="G256" s="257"/>
      <c r="H256" s="257"/>
      <c r="I256" s="257"/>
      <c r="J256" s="257"/>
      <c r="K256" s="257"/>
      <c r="L256" s="257"/>
    </row>
    <row r="257" spans="1:12" ht="12.75">
      <c r="A257" s="257"/>
      <c r="B257" s="257"/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</row>
    <row r="258" spans="1:12" ht="12.75">
      <c r="A258" s="257"/>
      <c r="B258" s="257"/>
      <c r="C258" s="257"/>
      <c r="D258" s="257"/>
      <c r="E258" s="257"/>
      <c r="F258" s="257"/>
      <c r="G258" s="257"/>
      <c r="H258" s="257"/>
      <c r="I258" s="257"/>
      <c r="J258" s="257"/>
      <c r="K258" s="257"/>
      <c r="L258" s="257"/>
    </row>
    <row r="259" spans="1:12" ht="12.75">
      <c r="A259" s="257"/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</row>
    <row r="260" spans="1:12" ht="12.75">
      <c r="A260" s="257"/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</row>
    <row r="261" spans="1:12" ht="12.75">
      <c r="A261" s="257"/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</row>
    <row r="262" spans="1:12" ht="12.75">
      <c r="A262" s="257"/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</row>
    <row r="263" spans="1:12" ht="12.75">
      <c r="A263" s="257"/>
      <c r="B263" s="257"/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</row>
    <row r="264" spans="1:12" ht="12.75">
      <c r="A264" s="257"/>
      <c r="B264" s="257"/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</row>
    <row r="265" spans="1:12" ht="12.75">
      <c r="A265" s="257"/>
      <c r="B265" s="257"/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</row>
    <row r="266" spans="1:12" ht="12.75">
      <c r="A266" s="257"/>
      <c r="B266" s="257"/>
      <c r="C266" s="257"/>
      <c r="D266" s="257"/>
      <c r="E266" s="257"/>
      <c r="F266" s="257"/>
      <c r="G266" s="257"/>
      <c r="H266" s="257"/>
      <c r="I266" s="257"/>
      <c r="J266" s="257"/>
      <c r="K266" s="257"/>
      <c r="L266" s="257"/>
    </row>
    <row r="267" spans="1:12" ht="12.75">
      <c r="A267" s="257"/>
      <c r="B267" s="257"/>
      <c r="C267" s="257"/>
      <c r="D267" s="257"/>
      <c r="E267" s="257"/>
      <c r="F267" s="257"/>
      <c r="G267" s="257"/>
      <c r="H267" s="257"/>
      <c r="I267" s="257"/>
      <c r="J267" s="257"/>
      <c r="K267" s="257"/>
      <c r="L267" s="257"/>
    </row>
    <row r="268" spans="1:12" ht="12.75">
      <c r="A268" s="257"/>
      <c r="B268" s="257"/>
      <c r="C268" s="257"/>
      <c r="D268" s="257"/>
      <c r="E268" s="257"/>
      <c r="F268" s="257"/>
      <c r="G268" s="257"/>
      <c r="H268" s="257"/>
      <c r="I268" s="257"/>
      <c r="J268" s="257"/>
      <c r="K268" s="257"/>
      <c r="L268" s="257"/>
    </row>
    <row r="269" spans="1:12" ht="12.75">
      <c r="A269" s="257"/>
      <c r="B269" s="257"/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</row>
    <row r="270" spans="1:12" ht="12.75">
      <c r="A270" s="257"/>
      <c r="B270" s="257"/>
      <c r="C270" s="257"/>
      <c r="D270" s="257"/>
      <c r="E270" s="257"/>
      <c r="F270" s="257"/>
      <c r="G270" s="257"/>
      <c r="H270" s="257"/>
      <c r="I270" s="257"/>
      <c r="J270" s="257"/>
      <c r="K270" s="257"/>
      <c r="L270" s="257"/>
    </row>
    <row r="271" spans="1:12" ht="12.75">
      <c r="A271" s="257"/>
      <c r="B271" s="257"/>
      <c r="C271" s="257"/>
      <c r="D271" s="257"/>
      <c r="E271" s="257"/>
      <c r="F271" s="257"/>
      <c r="G271" s="257"/>
      <c r="H271" s="257"/>
      <c r="I271" s="257"/>
      <c r="J271" s="257"/>
      <c r="K271" s="257"/>
      <c r="L271" s="257"/>
    </row>
    <row r="272" spans="1:12" ht="12.75">
      <c r="A272" s="257"/>
      <c r="B272" s="257"/>
      <c r="C272" s="257"/>
      <c r="D272" s="257"/>
      <c r="E272" s="257"/>
      <c r="F272" s="257"/>
      <c r="G272" s="257"/>
      <c r="H272" s="257"/>
      <c r="I272" s="257"/>
      <c r="J272" s="257"/>
      <c r="K272" s="257"/>
      <c r="L272" s="257"/>
    </row>
    <row r="273" spans="1:12" ht="12.75">
      <c r="A273" s="257"/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</row>
  </sheetData>
  <sheetProtection/>
  <printOptions/>
  <pageMargins left="0.5511811023622047" right="0.5511811023622047" top="0.7874015748031497" bottom="0.984251968503937" header="0.5118110236220472" footer="0.5118110236220472"/>
  <pageSetup orientation="landscape" paperSize="9"/>
  <rowBreaks count="9" manualBreakCount="9">
    <brk id="26" max="255" man="1"/>
    <brk id="49" max="255" man="1"/>
    <brk id="72" max="255" man="1"/>
    <brk id="99" max="255" man="1"/>
    <brk id="125" max="255" man="1"/>
    <brk id="148" max="255" man="1"/>
    <brk id="172" max="255" man="1"/>
    <brk id="199" max="255" man="1"/>
    <brk id="2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83"/>
  <sheetViews>
    <sheetView zoomScale="200" zoomScaleNormal="200" zoomScaleSheetLayoutView="200" zoomScalePageLayoutView="0" workbookViewId="0" topLeftCell="A49">
      <selection activeCell="H72" sqref="H72"/>
    </sheetView>
  </sheetViews>
  <sheetFormatPr defaultColWidth="11.421875" defaultRowHeight="12.75"/>
  <cols>
    <col min="1" max="1" width="14.28125" style="0" customWidth="1"/>
    <col min="2" max="2" width="10.421875" style="0" customWidth="1"/>
    <col min="3" max="3" width="7.140625" style="0" customWidth="1"/>
    <col min="4" max="4" width="6.140625" style="0" customWidth="1"/>
    <col min="5" max="5" width="7.8515625" style="0" customWidth="1"/>
    <col min="6" max="6" width="6.421875" style="0" customWidth="1"/>
    <col min="7" max="8" width="6.140625" style="0" customWidth="1"/>
    <col min="9" max="9" width="5.421875" style="0" customWidth="1"/>
    <col min="10" max="10" width="6.00390625" style="0" customWidth="1"/>
    <col min="11" max="11" width="6.28125" style="0" customWidth="1"/>
    <col min="12" max="12" width="6.00390625" style="0" customWidth="1"/>
    <col min="13" max="14" width="5.8515625" style="0" customWidth="1"/>
    <col min="15" max="15" width="5.7109375" style="0" customWidth="1"/>
    <col min="16" max="16" width="6.140625" style="0" customWidth="1"/>
    <col min="17" max="17" width="5.28125" style="0" customWidth="1"/>
    <col min="18" max="18" width="8.00390625" style="0" customWidth="1"/>
  </cols>
  <sheetData>
    <row r="1" ht="18" hidden="1">
      <c r="A1" s="21" t="s">
        <v>118</v>
      </c>
    </row>
    <row r="2" ht="12.75" hidden="1"/>
    <row r="3" spans="1:18" ht="22.5" hidden="1">
      <c r="A3" s="108" t="s">
        <v>190</v>
      </c>
      <c r="B3" s="39" t="s">
        <v>59</v>
      </c>
      <c r="C3" s="40" t="s">
        <v>318</v>
      </c>
      <c r="D3" s="40" t="s">
        <v>319</v>
      </c>
      <c r="E3" s="40" t="s">
        <v>60</v>
      </c>
      <c r="F3" s="40" t="s">
        <v>321</v>
      </c>
      <c r="G3" s="40" t="s">
        <v>61</v>
      </c>
      <c r="H3" s="41" t="s">
        <v>323</v>
      </c>
      <c r="I3" s="41" t="s">
        <v>160</v>
      </c>
      <c r="J3" s="41" t="s">
        <v>82</v>
      </c>
      <c r="K3" s="41" t="s">
        <v>161</v>
      </c>
      <c r="L3" s="41" t="s">
        <v>162</v>
      </c>
      <c r="M3" s="44" t="s">
        <v>290</v>
      </c>
      <c r="N3" s="41" t="s">
        <v>81</v>
      </c>
      <c r="O3" s="41" t="s">
        <v>83</v>
      </c>
      <c r="P3" s="41" t="s">
        <v>291</v>
      </c>
      <c r="Q3" s="41" t="s">
        <v>292</v>
      </c>
      <c r="R3" s="41" t="s">
        <v>175</v>
      </c>
    </row>
    <row r="4" ht="12.75" hidden="1">
      <c r="A4" s="110"/>
    </row>
    <row r="5" spans="1:18" ht="38.25" hidden="1">
      <c r="A5" s="108" t="s">
        <v>415</v>
      </c>
      <c r="B5" s="245">
        <v>19096</v>
      </c>
      <c r="C5" s="245">
        <v>39000</v>
      </c>
      <c r="D5" s="245">
        <v>2571</v>
      </c>
      <c r="E5" s="245">
        <v>1673</v>
      </c>
      <c r="F5" s="245">
        <v>291</v>
      </c>
      <c r="G5" s="245">
        <v>2226</v>
      </c>
      <c r="H5" s="245">
        <v>12426</v>
      </c>
      <c r="I5" s="245">
        <v>1250</v>
      </c>
      <c r="J5" s="245">
        <v>16690</v>
      </c>
      <c r="K5" s="245">
        <v>33274</v>
      </c>
      <c r="L5" s="245">
        <v>6616</v>
      </c>
      <c r="M5" s="245">
        <v>1991</v>
      </c>
      <c r="N5" s="245">
        <v>7727</v>
      </c>
      <c r="O5" s="245">
        <v>1349</v>
      </c>
      <c r="P5" s="245">
        <v>5656</v>
      </c>
      <c r="Q5" s="245">
        <v>1399</v>
      </c>
      <c r="R5" s="335">
        <f>SUM(B5:Q5)</f>
        <v>153235</v>
      </c>
    </row>
    <row r="6" spans="1:18" ht="25.5" hidden="1">
      <c r="A6" s="108" t="s">
        <v>414</v>
      </c>
      <c r="B6" s="246">
        <v>4021</v>
      </c>
      <c r="C6" s="246">
        <v>6153</v>
      </c>
      <c r="D6" s="246">
        <v>302</v>
      </c>
      <c r="E6" s="246">
        <v>145</v>
      </c>
      <c r="F6" s="246">
        <v>27</v>
      </c>
      <c r="G6" s="246">
        <v>62</v>
      </c>
      <c r="H6" s="246">
        <v>1822</v>
      </c>
      <c r="I6" s="246">
        <v>169</v>
      </c>
      <c r="J6" s="246">
        <v>3834</v>
      </c>
      <c r="K6" s="246">
        <v>6134</v>
      </c>
      <c r="L6" s="246">
        <v>1229</v>
      </c>
      <c r="M6" s="246">
        <v>527</v>
      </c>
      <c r="N6" s="246">
        <v>998</v>
      </c>
      <c r="O6" s="246">
        <v>211</v>
      </c>
      <c r="P6" s="246">
        <v>1364</v>
      </c>
      <c r="Q6" s="246">
        <v>265</v>
      </c>
      <c r="R6" s="335">
        <f>SUM(B6:Q6)</f>
        <v>27263</v>
      </c>
    </row>
    <row r="7" spans="1:18" ht="12.75" hidden="1">
      <c r="A7" s="108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</row>
    <row r="8" spans="1:18" ht="25.5" hidden="1">
      <c r="A8" s="108" t="s">
        <v>138</v>
      </c>
      <c r="B8" s="246">
        <v>3974</v>
      </c>
      <c r="C8" s="246">
        <v>9708</v>
      </c>
      <c r="D8" s="246">
        <v>2405</v>
      </c>
      <c r="E8" s="246">
        <v>959</v>
      </c>
      <c r="F8" s="246">
        <v>1324</v>
      </c>
      <c r="G8" s="246">
        <v>2613</v>
      </c>
      <c r="H8" s="246">
        <v>6910</v>
      </c>
      <c r="I8" s="246">
        <v>1452</v>
      </c>
      <c r="J8" s="246">
        <v>8643</v>
      </c>
      <c r="K8" s="246">
        <v>22005</v>
      </c>
      <c r="L8" s="246">
        <v>3707</v>
      </c>
      <c r="M8" s="246">
        <v>739</v>
      </c>
      <c r="N8" s="246">
        <v>965</v>
      </c>
      <c r="O8" s="246">
        <v>850</v>
      </c>
      <c r="P8" s="246">
        <v>4156</v>
      </c>
      <c r="Q8" s="246">
        <v>1002</v>
      </c>
      <c r="R8" s="335">
        <f>SUM(B8:Q8)</f>
        <v>71412</v>
      </c>
    </row>
    <row r="9" spans="1:18" ht="25.5" hidden="1">
      <c r="A9" s="108" t="s">
        <v>416</v>
      </c>
      <c r="B9" s="246">
        <v>536</v>
      </c>
      <c r="C9" s="246">
        <v>10931</v>
      </c>
      <c r="D9" s="246">
        <v>23</v>
      </c>
      <c r="E9" s="246">
        <v>176</v>
      </c>
      <c r="F9" s="246">
        <v>2</v>
      </c>
      <c r="G9" s="246">
        <v>34</v>
      </c>
      <c r="H9" s="246">
        <v>141</v>
      </c>
      <c r="I9" s="246">
        <v>55</v>
      </c>
      <c r="J9" s="246">
        <v>493</v>
      </c>
      <c r="K9" s="246">
        <v>2283</v>
      </c>
      <c r="L9" s="246">
        <v>162</v>
      </c>
      <c r="M9" s="246">
        <v>246</v>
      </c>
      <c r="N9" s="246">
        <v>385</v>
      </c>
      <c r="O9" s="246">
        <v>223</v>
      </c>
      <c r="P9" s="246">
        <v>236</v>
      </c>
      <c r="Q9" s="246">
        <v>165</v>
      </c>
      <c r="R9" s="335">
        <f>SUM(B9:Q9)</f>
        <v>16091</v>
      </c>
    </row>
    <row r="10" spans="1:18" ht="25.5" hidden="1">
      <c r="A10" s="108" t="s">
        <v>414</v>
      </c>
      <c r="B10" s="246">
        <v>39</v>
      </c>
      <c r="C10" s="246">
        <v>623</v>
      </c>
      <c r="D10" s="246">
        <v>0</v>
      </c>
      <c r="E10" s="246">
        <v>9</v>
      </c>
      <c r="F10" s="246">
        <v>0</v>
      </c>
      <c r="G10" s="246">
        <v>2</v>
      </c>
      <c r="H10" s="246">
        <v>7</v>
      </c>
      <c r="I10" s="246">
        <v>7</v>
      </c>
      <c r="J10" s="246">
        <v>103</v>
      </c>
      <c r="K10" s="246">
        <v>188</v>
      </c>
      <c r="L10" s="246">
        <v>16</v>
      </c>
      <c r="M10" s="246">
        <v>34</v>
      </c>
      <c r="N10" s="246">
        <v>8</v>
      </c>
      <c r="O10" s="246">
        <v>14</v>
      </c>
      <c r="P10" s="246">
        <v>9</v>
      </c>
      <c r="Q10" s="246">
        <v>52</v>
      </c>
      <c r="R10" s="335">
        <f>SUM(B10:Q10)</f>
        <v>1111</v>
      </c>
    </row>
    <row r="11" spans="1:18" ht="12.75" hidden="1">
      <c r="A11" s="9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2"/>
    </row>
    <row r="12" spans="1:18" ht="12.75" hidden="1">
      <c r="A12" s="108" t="s">
        <v>109</v>
      </c>
      <c r="B12" s="333">
        <f>SUM(B5:B11)</f>
        <v>27666</v>
      </c>
      <c r="C12" s="333">
        <f aca="true" t="shared" si="0" ref="C12:Q12">SUM(C5:C11)</f>
        <v>66415</v>
      </c>
      <c r="D12" s="333">
        <f t="shared" si="0"/>
        <v>5301</v>
      </c>
      <c r="E12" s="333">
        <f t="shared" si="0"/>
        <v>2962</v>
      </c>
      <c r="F12" s="333">
        <f t="shared" si="0"/>
        <v>1644</v>
      </c>
      <c r="G12" s="333">
        <f t="shared" si="0"/>
        <v>4937</v>
      </c>
      <c r="H12" s="333">
        <f t="shared" si="0"/>
        <v>21306</v>
      </c>
      <c r="I12" s="333">
        <f t="shared" si="0"/>
        <v>2933</v>
      </c>
      <c r="J12" s="333">
        <f t="shared" si="0"/>
        <v>29763</v>
      </c>
      <c r="K12" s="333">
        <f t="shared" si="0"/>
        <v>63884</v>
      </c>
      <c r="L12" s="333">
        <f t="shared" si="0"/>
        <v>11730</v>
      </c>
      <c r="M12" s="333">
        <f t="shared" si="0"/>
        <v>3537</v>
      </c>
      <c r="N12" s="333">
        <f t="shared" si="0"/>
        <v>10083</v>
      </c>
      <c r="O12" s="333">
        <f t="shared" si="0"/>
        <v>2647</v>
      </c>
      <c r="P12" s="333">
        <f t="shared" si="0"/>
        <v>11421</v>
      </c>
      <c r="Q12" s="333">
        <f t="shared" si="0"/>
        <v>2883</v>
      </c>
      <c r="R12" s="332">
        <f>SUM(B12:Q12)</f>
        <v>269112</v>
      </c>
    </row>
    <row r="13" spans="1:18" ht="12.75" hidden="1">
      <c r="A13" s="110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18" ht="12.75" hidden="1">
      <c r="A14" s="110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ht="12.75" hidden="1">
      <c r="A15" s="180" t="s">
        <v>121</v>
      </c>
    </row>
    <row r="16" ht="12.75" hidden="1">
      <c r="A16" s="180"/>
    </row>
    <row r="17" ht="12.75" hidden="1">
      <c r="A17" s="180" t="s">
        <v>417</v>
      </c>
    </row>
    <row r="18" ht="12.75" hidden="1">
      <c r="A18" s="180" t="s">
        <v>418</v>
      </c>
    </row>
    <row r="19" ht="12.75" hidden="1">
      <c r="A19" s="110"/>
    </row>
    <row r="20" ht="15.75" hidden="1">
      <c r="A20" s="175" t="s">
        <v>119</v>
      </c>
    </row>
    <row r="21" spans="1:8" ht="45" hidden="1">
      <c r="A21" s="91"/>
      <c r="B21" s="197" t="s">
        <v>120</v>
      </c>
      <c r="C21" s="197" t="s">
        <v>141</v>
      </c>
      <c r="D21" s="197" t="s">
        <v>142</v>
      </c>
      <c r="E21" s="197" t="s">
        <v>140</v>
      </c>
      <c r="F21" s="197" t="s">
        <v>142</v>
      </c>
      <c r="G21" s="197" t="s">
        <v>139</v>
      </c>
      <c r="H21" s="197" t="s">
        <v>142</v>
      </c>
    </row>
    <row r="22" spans="1:8" ht="13.5" hidden="1">
      <c r="A22" s="194" t="s">
        <v>317</v>
      </c>
      <c r="B22" s="334">
        <v>10753880</v>
      </c>
      <c r="C22" s="195">
        <v>19096</v>
      </c>
      <c r="D22" s="199">
        <f>C22/B22*1000</f>
        <v>1.7757311779562353</v>
      </c>
      <c r="E22" s="246">
        <v>3974</v>
      </c>
      <c r="F22" s="199">
        <f>E22/B22*1000</f>
        <v>0.3695410400711185</v>
      </c>
      <c r="G22" s="195">
        <v>536</v>
      </c>
      <c r="H22" s="199">
        <f>G22/B22*1000</f>
        <v>0.04984247546002001</v>
      </c>
    </row>
    <row r="23" spans="1:8" ht="13.5" hidden="1">
      <c r="A23" s="194" t="s">
        <v>318</v>
      </c>
      <c r="B23" s="334">
        <v>12538696</v>
      </c>
      <c r="C23" s="195">
        <v>39000</v>
      </c>
      <c r="D23" s="199">
        <f aca="true" t="shared" si="1" ref="D23:D39">C23/B23*1000</f>
        <v>3.110371285817919</v>
      </c>
      <c r="E23" s="246">
        <v>9708</v>
      </c>
      <c r="F23" s="199">
        <f aca="true" t="shared" si="2" ref="F23:F39">E23/B23*1000</f>
        <v>0.7742431908389836</v>
      </c>
      <c r="G23" s="195">
        <v>10931</v>
      </c>
      <c r="H23" s="199">
        <f aca="true" t="shared" si="3" ref="H23:H39">G23/B23*1000</f>
        <v>0.8717812442378379</v>
      </c>
    </row>
    <row r="24" spans="1:8" ht="13.5" hidden="1">
      <c r="A24" s="194" t="s">
        <v>319</v>
      </c>
      <c r="B24" s="334">
        <v>3460725</v>
      </c>
      <c r="C24" s="195">
        <v>2571</v>
      </c>
      <c r="D24" s="199">
        <f t="shared" si="1"/>
        <v>0.7429079166937564</v>
      </c>
      <c r="E24" s="246">
        <v>2405</v>
      </c>
      <c r="F24" s="199">
        <f t="shared" si="2"/>
        <v>0.6949410889336772</v>
      </c>
      <c r="G24" s="195">
        <v>23</v>
      </c>
      <c r="H24" s="199">
        <f t="shared" si="3"/>
        <v>0.006646006255914585</v>
      </c>
    </row>
    <row r="25" spans="1:8" ht="13.5" hidden="1">
      <c r="A25" s="194" t="s">
        <v>320</v>
      </c>
      <c r="B25" s="334">
        <v>2503273</v>
      </c>
      <c r="C25" s="195">
        <v>1673</v>
      </c>
      <c r="D25" s="199">
        <f t="shared" si="1"/>
        <v>0.6683250288722006</v>
      </c>
      <c r="E25" s="246">
        <v>959</v>
      </c>
      <c r="F25" s="199">
        <f t="shared" si="2"/>
        <v>0.38309844751251665</v>
      </c>
      <c r="G25" s="195">
        <v>176</v>
      </c>
      <c r="H25" s="199">
        <f t="shared" si="3"/>
        <v>0.07030795282815737</v>
      </c>
    </row>
    <row r="26" spans="1:8" ht="13.5" hidden="1">
      <c r="A26" s="194" t="s">
        <v>321</v>
      </c>
      <c r="B26" s="334">
        <v>660706</v>
      </c>
      <c r="C26" s="195">
        <v>291</v>
      </c>
      <c r="D26" s="199">
        <f t="shared" si="1"/>
        <v>0.44043795576247224</v>
      </c>
      <c r="E26" s="246">
        <v>1324</v>
      </c>
      <c r="F26" s="199">
        <f t="shared" si="2"/>
        <v>2.003917022094547</v>
      </c>
      <c r="G26" s="195">
        <v>2</v>
      </c>
      <c r="H26" s="199">
        <f t="shared" si="3"/>
        <v>0.003027064988058229</v>
      </c>
    </row>
    <row r="27" spans="1:8" ht="13.5" hidden="1">
      <c r="A27" s="198" t="s">
        <v>322</v>
      </c>
      <c r="B27" s="334">
        <v>1786448</v>
      </c>
      <c r="C27" s="195">
        <v>2226</v>
      </c>
      <c r="D27" s="199">
        <f t="shared" si="1"/>
        <v>1.2460480237879858</v>
      </c>
      <c r="E27" s="246">
        <v>2613</v>
      </c>
      <c r="F27" s="199">
        <f t="shared" si="2"/>
        <v>1.4626790144465442</v>
      </c>
      <c r="G27" s="195">
        <v>34</v>
      </c>
      <c r="H27" s="199">
        <f t="shared" si="3"/>
        <v>0.01903218005785783</v>
      </c>
    </row>
    <row r="28" spans="1:8" ht="13.5" hidden="1">
      <c r="A28" s="194" t="s">
        <v>323</v>
      </c>
      <c r="B28" s="334">
        <v>6067021</v>
      </c>
      <c r="C28" s="195">
        <v>12426</v>
      </c>
      <c r="D28" s="199">
        <f t="shared" si="1"/>
        <v>2.048122134405007</v>
      </c>
      <c r="E28" s="246">
        <v>6910</v>
      </c>
      <c r="F28" s="199">
        <f t="shared" si="2"/>
        <v>1.1389444671445839</v>
      </c>
      <c r="G28" s="195">
        <v>141</v>
      </c>
      <c r="H28" s="199">
        <f t="shared" si="3"/>
        <v>0.02324040084911524</v>
      </c>
    </row>
    <row r="29" spans="1:8" ht="13.5" hidden="1">
      <c r="A29" s="194" t="s">
        <v>206</v>
      </c>
      <c r="B29" s="334">
        <v>1642327</v>
      </c>
      <c r="C29" s="195">
        <v>1250</v>
      </c>
      <c r="D29" s="199">
        <f t="shared" si="1"/>
        <v>0.7611151737747721</v>
      </c>
      <c r="E29" s="246">
        <v>1452</v>
      </c>
      <c r="F29" s="199">
        <f t="shared" si="2"/>
        <v>0.8841113858567752</v>
      </c>
      <c r="G29" s="195">
        <v>55</v>
      </c>
      <c r="H29" s="199">
        <f t="shared" si="3"/>
        <v>0.033489067646089964</v>
      </c>
    </row>
    <row r="30" spans="1:8" ht="13.5" hidden="1">
      <c r="A30" s="194" t="s">
        <v>324</v>
      </c>
      <c r="B30" s="334">
        <v>7918293</v>
      </c>
      <c r="C30" s="195">
        <v>16690</v>
      </c>
      <c r="D30" s="199">
        <f t="shared" si="1"/>
        <v>2.1077775222513235</v>
      </c>
      <c r="E30" s="246">
        <v>8643</v>
      </c>
      <c r="F30" s="199">
        <f t="shared" si="2"/>
        <v>1.0915231350999515</v>
      </c>
      <c r="G30" s="195">
        <v>493</v>
      </c>
      <c r="H30" s="199">
        <f t="shared" si="3"/>
        <v>0.06226089385679464</v>
      </c>
    </row>
    <row r="31" spans="1:8" ht="13.5" hidden="1">
      <c r="A31" s="194" t="s">
        <v>161</v>
      </c>
      <c r="B31" s="334">
        <v>17845154</v>
      </c>
      <c r="C31" s="195">
        <v>33274</v>
      </c>
      <c r="D31" s="199">
        <f t="shared" si="1"/>
        <v>1.8645958448999655</v>
      </c>
      <c r="E31" s="246">
        <v>22005</v>
      </c>
      <c r="F31" s="199">
        <f t="shared" si="2"/>
        <v>1.2331078790353953</v>
      </c>
      <c r="G31" s="195">
        <v>2283</v>
      </c>
      <c r="H31" s="199">
        <f t="shared" si="3"/>
        <v>0.12793389174450387</v>
      </c>
    </row>
    <row r="32" spans="1:8" ht="13.5" hidden="1">
      <c r="A32" s="194" t="s">
        <v>207</v>
      </c>
      <c r="B32" s="334">
        <v>4003745</v>
      </c>
      <c r="C32" s="195">
        <v>6616</v>
      </c>
      <c r="D32" s="199">
        <f t="shared" si="1"/>
        <v>1.6524528909808194</v>
      </c>
      <c r="E32" s="246">
        <v>3707</v>
      </c>
      <c r="F32" s="199">
        <f t="shared" si="2"/>
        <v>0.9258831419083883</v>
      </c>
      <c r="G32" s="195">
        <v>162</v>
      </c>
      <c r="H32" s="199">
        <f t="shared" si="3"/>
        <v>0.04046211734263795</v>
      </c>
    </row>
    <row r="33" spans="1:8" ht="13.5" hidden="1">
      <c r="A33" s="194" t="s">
        <v>326</v>
      </c>
      <c r="B33" s="334">
        <v>1017567</v>
      </c>
      <c r="C33" s="195">
        <v>1991</v>
      </c>
      <c r="D33" s="199">
        <f t="shared" si="1"/>
        <v>1.9566279173754653</v>
      </c>
      <c r="E33" s="246">
        <v>739</v>
      </c>
      <c r="F33" s="199">
        <f t="shared" si="2"/>
        <v>0.7262421049424755</v>
      </c>
      <c r="G33" s="195">
        <v>246</v>
      </c>
      <c r="H33" s="199">
        <f t="shared" si="3"/>
        <v>0.24175312289018805</v>
      </c>
    </row>
    <row r="34" spans="1:8" ht="13.5" hidden="1">
      <c r="A34" s="194" t="s">
        <v>327</v>
      </c>
      <c r="B34" s="334">
        <v>4149477</v>
      </c>
      <c r="C34" s="195">
        <v>7727</v>
      </c>
      <c r="D34" s="199">
        <f t="shared" si="1"/>
        <v>1.8621623881756664</v>
      </c>
      <c r="E34" s="247">
        <v>965</v>
      </c>
      <c r="F34" s="199">
        <f t="shared" si="2"/>
        <v>0.23255942857376966</v>
      </c>
      <c r="G34" s="195">
        <v>385</v>
      </c>
      <c r="H34" s="199">
        <f t="shared" si="3"/>
        <v>0.09278277720300655</v>
      </c>
    </row>
    <row r="35" spans="1:8" ht="13.5" hidden="1">
      <c r="A35" s="194" t="s">
        <v>328</v>
      </c>
      <c r="B35" s="334">
        <v>2335006</v>
      </c>
      <c r="C35" s="195">
        <v>1349</v>
      </c>
      <c r="D35" s="199">
        <f t="shared" si="1"/>
        <v>0.5777287081917563</v>
      </c>
      <c r="E35" s="247">
        <v>850</v>
      </c>
      <c r="F35" s="199">
        <f t="shared" si="2"/>
        <v>0.36402476053594723</v>
      </c>
      <c r="G35" s="195">
        <v>223</v>
      </c>
      <c r="H35" s="199">
        <f t="shared" si="3"/>
        <v>0.09550296658766616</v>
      </c>
    </row>
    <row r="36" spans="1:8" ht="13.5" hidden="1">
      <c r="A36" s="194" t="s">
        <v>208</v>
      </c>
      <c r="B36" s="334">
        <v>2834259</v>
      </c>
      <c r="C36" s="195">
        <v>5656</v>
      </c>
      <c r="D36" s="199">
        <f t="shared" si="1"/>
        <v>1.9955833253065438</v>
      </c>
      <c r="E36" s="247">
        <v>4156</v>
      </c>
      <c r="F36" s="199">
        <f t="shared" si="2"/>
        <v>1.4663444660491507</v>
      </c>
      <c r="G36" s="195">
        <v>236</v>
      </c>
      <c r="H36" s="199">
        <f t="shared" si="3"/>
        <v>0.08326691385649652</v>
      </c>
    </row>
    <row r="37" spans="1:8" ht="13.5" hidden="1">
      <c r="A37" s="194" t="s">
        <v>329</v>
      </c>
      <c r="B37" s="334">
        <v>2235025</v>
      </c>
      <c r="C37" s="195">
        <v>1399</v>
      </c>
      <c r="D37" s="199">
        <f t="shared" si="1"/>
        <v>0.6259437813894699</v>
      </c>
      <c r="E37" s="247">
        <v>1002</v>
      </c>
      <c r="F37" s="199">
        <f t="shared" si="2"/>
        <v>0.4483171329179763</v>
      </c>
      <c r="G37" s="195">
        <v>165</v>
      </c>
      <c r="H37" s="199">
        <f t="shared" si="3"/>
        <v>0.07382467757631346</v>
      </c>
    </row>
    <row r="38" spans="1:8" ht="13.5" hidden="1">
      <c r="A38" s="91"/>
      <c r="B38" s="196"/>
      <c r="C38" s="195"/>
      <c r="D38" s="199"/>
      <c r="E38" s="195"/>
      <c r="F38" s="199"/>
      <c r="G38" s="195"/>
      <c r="H38" s="199"/>
    </row>
    <row r="39" spans="1:8" ht="13.5" hidden="1">
      <c r="A39" s="198" t="s">
        <v>175</v>
      </c>
      <c r="B39" s="195">
        <f>SUM(B22:B38)</f>
        <v>81751602</v>
      </c>
      <c r="C39" s="195">
        <f>SUM(C22:C38)</f>
        <v>153235</v>
      </c>
      <c r="D39" s="199">
        <f t="shared" si="1"/>
        <v>1.8743975194516678</v>
      </c>
      <c r="E39" s="195">
        <f>SUM(E22:E38)</f>
        <v>71412</v>
      </c>
      <c r="F39" s="199">
        <f t="shared" si="2"/>
        <v>0.8735241665355988</v>
      </c>
      <c r="G39" s="195">
        <f>SUM(G22:G38)</f>
        <v>16091</v>
      </c>
      <c r="H39" s="199">
        <f t="shared" si="3"/>
        <v>0.1968279471758853</v>
      </c>
    </row>
    <row r="40" ht="12.75" hidden="1"/>
    <row r="41" ht="12.75" hidden="1">
      <c r="A41" s="193" t="s">
        <v>143</v>
      </c>
    </row>
    <row r="42" ht="12.75" hidden="1"/>
    <row r="43" ht="18">
      <c r="A43" s="21" t="s">
        <v>494</v>
      </c>
    </row>
    <row r="45" spans="1:18" ht="22.5">
      <c r="A45" s="108" t="s">
        <v>190</v>
      </c>
      <c r="B45" s="39" t="s">
        <v>59</v>
      </c>
      <c r="C45" s="40" t="s">
        <v>318</v>
      </c>
      <c r="D45" s="40" t="s">
        <v>319</v>
      </c>
      <c r="E45" s="40" t="s">
        <v>60</v>
      </c>
      <c r="F45" s="40" t="s">
        <v>321</v>
      </c>
      <c r="G45" s="40" t="s">
        <v>61</v>
      </c>
      <c r="H45" s="41" t="s">
        <v>323</v>
      </c>
      <c r="I45" s="41" t="s">
        <v>160</v>
      </c>
      <c r="J45" s="41" t="s">
        <v>82</v>
      </c>
      <c r="K45" s="41" t="s">
        <v>161</v>
      </c>
      <c r="L45" s="41" t="s">
        <v>162</v>
      </c>
      <c r="M45" s="44" t="s">
        <v>290</v>
      </c>
      <c r="N45" s="41" t="s">
        <v>81</v>
      </c>
      <c r="O45" s="41" t="s">
        <v>83</v>
      </c>
      <c r="P45" s="41" t="s">
        <v>291</v>
      </c>
      <c r="Q45" s="41" t="s">
        <v>292</v>
      </c>
      <c r="R45" s="41" t="s">
        <v>175</v>
      </c>
    </row>
    <row r="46" ht="12.75">
      <c r="A46" s="110"/>
    </row>
    <row r="47" spans="1:18" ht="38.25">
      <c r="A47" s="108" t="s">
        <v>415</v>
      </c>
      <c r="B47" s="411">
        <v>21557</v>
      </c>
      <c r="C47" s="412">
        <v>37192</v>
      </c>
      <c r="D47" s="413">
        <v>1716</v>
      </c>
      <c r="E47" s="412">
        <v>1611</v>
      </c>
      <c r="F47" s="413">
        <v>295</v>
      </c>
      <c r="G47" s="412">
        <v>1400</v>
      </c>
      <c r="H47" s="413">
        <v>12679</v>
      </c>
      <c r="I47" s="412">
        <v>1519</v>
      </c>
      <c r="J47" s="413">
        <v>15538</v>
      </c>
      <c r="K47" s="412">
        <v>30968</v>
      </c>
      <c r="L47" s="413">
        <v>6565</v>
      </c>
      <c r="M47" s="412">
        <v>2001</v>
      </c>
      <c r="N47" s="414">
        <v>7473</v>
      </c>
      <c r="O47" s="415">
        <v>1882</v>
      </c>
      <c r="P47" s="414">
        <v>5391</v>
      </c>
      <c r="Q47" s="415">
        <v>1980</v>
      </c>
      <c r="R47" s="335">
        <f>SUM(B47:Q47)</f>
        <v>149767</v>
      </c>
    </row>
    <row r="48" spans="1:18" ht="25.5">
      <c r="A48" s="108" t="s">
        <v>414</v>
      </c>
      <c r="B48" s="416">
        <v>4874</v>
      </c>
      <c r="C48" s="417">
        <v>5346</v>
      </c>
      <c r="D48" s="418">
        <v>163</v>
      </c>
      <c r="E48" s="417">
        <v>208</v>
      </c>
      <c r="F48" s="418">
        <v>30</v>
      </c>
      <c r="G48" s="417">
        <v>175</v>
      </c>
      <c r="H48" s="418">
        <v>1792</v>
      </c>
      <c r="I48" s="417">
        <v>207</v>
      </c>
      <c r="J48" s="418">
        <v>3227</v>
      </c>
      <c r="K48" s="417">
        <v>6476</v>
      </c>
      <c r="L48" s="418">
        <v>884</v>
      </c>
      <c r="M48" s="417">
        <v>547</v>
      </c>
      <c r="N48" s="419">
        <v>1138</v>
      </c>
      <c r="O48" s="420">
        <v>331</v>
      </c>
      <c r="P48" s="419">
        <v>1132</v>
      </c>
      <c r="Q48" s="420">
        <v>308</v>
      </c>
      <c r="R48" s="335">
        <f>SUM(B48:Q48)</f>
        <v>26838</v>
      </c>
    </row>
    <row r="49" spans="1:18" ht="12.75">
      <c r="A49" s="10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36"/>
    </row>
    <row r="50" spans="1:18" ht="25.5">
      <c r="A50" s="108" t="s">
        <v>138</v>
      </c>
      <c r="B50" s="416">
        <v>4378</v>
      </c>
      <c r="C50" s="417">
        <v>12159</v>
      </c>
      <c r="D50" s="418">
        <v>2055</v>
      </c>
      <c r="E50" s="417">
        <v>794</v>
      </c>
      <c r="F50" s="418">
        <v>1499</v>
      </c>
      <c r="G50" s="417">
        <v>2910</v>
      </c>
      <c r="H50" s="418">
        <v>11034</v>
      </c>
      <c r="I50" s="417">
        <v>1644</v>
      </c>
      <c r="J50" s="418">
        <v>8109</v>
      </c>
      <c r="K50" s="417">
        <v>22558</v>
      </c>
      <c r="L50" s="418">
        <v>3891</v>
      </c>
      <c r="M50" s="417">
        <v>828</v>
      </c>
      <c r="N50" s="419">
        <v>940</v>
      </c>
      <c r="O50" s="420">
        <v>913</v>
      </c>
      <c r="P50" s="419">
        <v>6041</v>
      </c>
      <c r="Q50" s="420">
        <v>999</v>
      </c>
      <c r="R50" s="335">
        <f>SUM(B50:Q50)</f>
        <v>80752</v>
      </c>
    </row>
    <row r="51" spans="1:18" ht="25.5">
      <c r="A51" s="108" t="s">
        <v>416</v>
      </c>
      <c r="B51" s="416">
        <v>665</v>
      </c>
      <c r="C51" s="417">
        <v>11068</v>
      </c>
      <c r="D51" s="418">
        <v>35</v>
      </c>
      <c r="E51" s="417">
        <v>69</v>
      </c>
      <c r="F51" s="418">
        <v>52</v>
      </c>
      <c r="G51" s="417">
        <v>298</v>
      </c>
      <c r="H51" s="418">
        <v>125</v>
      </c>
      <c r="I51" s="417">
        <v>55</v>
      </c>
      <c r="J51" s="418">
        <v>573</v>
      </c>
      <c r="K51" s="417">
        <v>1766</v>
      </c>
      <c r="L51" s="418">
        <v>353</v>
      </c>
      <c r="M51" s="417">
        <v>45</v>
      </c>
      <c r="N51" s="419">
        <v>289</v>
      </c>
      <c r="O51" s="420">
        <v>197</v>
      </c>
      <c r="P51" s="419">
        <v>45</v>
      </c>
      <c r="Q51" s="420">
        <v>107</v>
      </c>
      <c r="R51" s="335">
        <f>SUM(B51:Q51)</f>
        <v>15742</v>
      </c>
    </row>
    <row r="52" spans="1:18" ht="25.5">
      <c r="A52" s="108" t="s">
        <v>414</v>
      </c>
      <c r="B52" s="416">
        <v>90</v>
      </c>
      <c r="C52" s="417">
        <v>508</v>
      </c>
      <c r="D52" s="421">
        <v>0</v>
      </c>
      <c r="E52" s="417">
        <v>5</v>
      </c>
      <c r="F52" s="418">
        <v>2</v>
      </c>
      <c r="G52" s="417">
        <v>30</v>
      </c>
      <c r="H52" s="418">
        <v>10</v>
      </c>
      <c r="I52" s="417">
        <v>3</v>
      </c>
      <c r="J52" s="418">
        <v>112</v>
      </c>
      <c r="K52" s="417">
        <v>169</v>
      </c>
      <c r="L52" s="418">
        <v>65</v>
      </c>
      <c r="M52" s="417">
        <v>7</v>
      </c>
      <c r="N52" s="419">
        <v>21</v>
      </c>
      <c r="O52" s="420">
        <v>5</v>
      </c>
      <c r="P52" s="419">
        <v>1</v>
      </c>
      <c r="Q52" s="420">
        <v>16</v>
      </c>
      <c r="R52" s="335">
        <f>SUM(B52:Q52)</f>
        <v>1044</v>
      </c>
    </row>
    <row r="53" spans="1:18" ht="12.75">
      <c r="A53" s="91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2"/>
    </row>
    <row r="54" spans="1:18" ht="12.75">
      <c r="A54" s="108" t="s">
        <v>109</v>
      </c>
      <c r="B54" s="333">
        <f aca="true" t="shared" si="4" ref="B54:Q54">SUM(B47:B53)</f>
        <v>31564</v>
      </c>
      <c r="C54" s="333">
        <f t="shared" si="4"/>
        <v>66273</v>
      </c>
      <c r="D54" s="333">
        <f t="shared" si="4"/>
        <v>3969</v>
      </c>
      <c r="E54" s="333">
        <f t="shared" si="4"/>
        <v>2687</v>
      </c>
      <c r="F54" s="333">
        <f t="shared" si="4"/>
        <v>1878</v>
      </c>
      <c r="G54" s="333">
        <f t="shared" si="4"/>
        <v>4813</v>
      </c>
      <c r="H54" s="333">
        <f t="shared" si="4"/>
        <v>25640</v>
      </c>
      <c r="I54" s="333">
        <f t="shared" si="4"/>
        <v>3428</v>
      </c>
      <c r="J54" s="333">
        <f t="shared" si="4"/>
        <v>27559</v>
      </c>
      <c r="K54" s="333">
        <f t="shared" si="4"/>
        <v>61937</v>
      </c>
      <c r="L54" s="333">
        <f t="shared" si="4"/>
        <v>11758</v>
      </c>
      <c r="M54" s="333">
        <f t="shared" si="4"/>
        <v>3428</v>
      </c>
      <c r="N54" s="333">
        <f t="shared" si="4"/>
        <v>9861</v>
      </c>
      <c r="O54" s="333">
        <f t="shared" si="4"/>
        <v>3328</v>
      </c>
      <c r="P54" s="333">
        <f t="shared" si="4"/>
        <v>12610</v>
      </c>
      <c r="Q54" s="333">
        <f t="shared" si="4"/>
        <v>3410</v>
      </c>
      <c r="R54" s="332">
        <f>SUM(B54:Q54)</f>
        <v>274143</v>
      </c>
    </row>
    <row r="55" spans="1:18" ht="12" customHeight="1">
      <c r="A55" s="110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1:18" ht="12.75" hidden="1">
      <c r="A56" s="110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ht="12.75">
      <c r="A57" s="180" t="s">
        <v>121</v>
      </c>
    </row>
    <row r="58" ht="12.75">
      <c r="A58" s="180"/>
    </row>
    <row r="59" ht="12.75">
      <c r="A59" s="180" t="s">
        <v>417</v>
      </c>
    </row>
    <row r="60" ht="12.75">
      <c r="A60" s="180" t="s">
        <v>418</v>
      </c>
    </row>
    <row r="61" ht="12.75">
      <c r="A61" s="110"/>
    </row>
    <row r="62" ht="15.75">
      <c r="A62" s="175" t="s">
        <v>495</v>
      </c>
    </row>
    <row r="63" spans="1:8" ht="56.25">
      <c r="A63" s="91"/>
      <c r="B63" s="197" t="s">
        <v>429</v>
      </c>
      <c r="C63" s="197" t="s">
        <v>496</v>
      </c>
      <c r="D63" s="197" t="s">
        <v>142</v>
      </c>
      <c r="E63" s="197" t="s">
        <v>140</v>
      </c>
      <c r="F63" s="197" t="s">
        <v>142</v>
      </c>
      <c r="G63" s="197" t="s">
        <v>139</v>
      </c>
      <c r="H63" s="197" t="s">
        <v>142</v>
      </c>
    </row>
    <row r="64" spans="1:8" ht="13.5">
      <c r="A64" s="194" t="s">
        <v>317</v>
      </c>
      <c r="B64" s="422">
        <v>10569111</v>
      </c>
      <c r="C64" s="245">
        <v>21557</v>
      </c>
      <c r="D64" s="199">
        <f>C64/B64*1000</f>
        <v>2.0396228216356134</v>
      </c>
      <c r="E64" s="246">
        <v>4378</v>
      </c>
      <c r="F64" s="199">
        <f>E64/B64*1000</f>
        <v>0.4142259457772749</v>
      </c>
      <c r="G64" s="246">
        <v>665</v>
      </c>
      <c r="H64" s="199">
        <f>G64/B64*1000</f>
        <v>0.06291919916443303</v>
      </c>
    </row>
    <row r="65" spans="1:8" ht="13.5">
      <c r="A65" s="194" t="s">
        <v>318</v>
      </c>
      <c r="B65" s="422">
        <v>12519571</v>
      </c>
      <c r="C65" s="245">
        <v>37192</v>
      </c>
      <c r="D65" s="199">
        <f aca="true" t="shared" si="5" ref="D65:D79">C65/B65*1000</f>
        <v>2.9707088206137415</v>
      </c>
      <c r="E65" s="246">
        <v>12159</v>
      </c>
      <c r="F65" s="199">
        <f aca="true" t="shared" si="6" ref="F65:F79">E65/B65*1000</f>
        <v>0.971199412503831</v>
      </c>
      <c r="G65" s="246">
        <v>11068</v>
      </c>
      <c r="H65" s="199">
        <f aca="true" t="shared" si="7" ref="H65:H79">G65/B65*1000</f>
        <v>0.884055851434526</v>
      </c>
    </row>
    <row r="66" spans="1:8" ht="13.5">
      <c r="A66" s="194" t="s">
        <v>319</v>
      </c>
      <c r="B66" s="422">
        <v>3375222</v>
      </c>
      <c r="C66" s="245">
        <v>1716</v>
      </c>
      <c r="D66" s="199">
        <f t="shared" si="5"/>
        <v>0.5084110022985155</v>
      </c>
      <c r="E66" s="246">
        <v>2055</v>
      </c>
      <c r="F66" s="199">
        <f t="shared" si="6"/>
        <v>0.6088488401651803</v>
      </c>
      <c r="G66" s="246">
        <v>35</v>
      </c>
      <c r="H66" s="199">
        <f t="shared" si="7"/>
        <v>0.010369688275319372</v>
      </c>
    </row>
    <row r="67" spans="1:8" ht="13.5">
      <c r="A67" s="194" t="s">
        <v>320</v>
      </c>
      <c r="B67" s="422">
        <v>2449511</v>
      </c>
      <c r="C67" s="245">
        <v>1611</v>
      </c>
      <c r="D67" s="199">
        <f t="shared" si="5"/>
        <v>0.6576822884240977</v>
      </c>
      <c r="E67" s="246">
        <v>794</v>
      </c>
      <c r="F67" s="199">
        <f t="shared" si="6"/>
        <v>0.3241463296143598</v>
      </c>
      <c r="G67" s="246">
        <v>69</v>
      </c>
      <c r="H67" s="199">
        <f t="shared" si="7"/>
        <v>0.02816888758613454</v>
      </c>
    </row>
    <row r="68" spans="1:8" ht="13.5">
      <c r="A68" s="194" t="s">
        <v>321</v>
      </c>
      <c r="B68" s="422">
        <v>654774</v>
      </c>
      <c r="C68" s="245">
        <v>295</v>
      </c>
      <c r="D68" s="199">
        <f t="shared" si="5"/>
        <v>0.4505371318958908</v>
      </c>
      <c r="E68" s="246">
        <v>1499</v>
      </c>
      <c r="F68" s="199">
        <f t="shared" si="6"/>
        <v>2.2893395278370856</v>
      </c>
      <c r="G68" s="246">
        <v>52</v>
      </c>
      <c r="H68" s="199">
        <f t="shared" si="7"/>
        <v>0.07941671477486889</v>
      </c>
    </row>
    <row r="69" spans="1:8" ht="13.5">
      <c r="A69" s="198" t="s">
        <v>322</v>
      </c>
      <c r="B69" s="422">
        <v>1734272</v>
      </c>
      <c r="C69" s="245">
        <v>1400</v>
      </c>
      <c r="D69" s="199">
        <f t="shared" si="5"/>
        <v>0.8072551479814009</v>
      </c>
      <c r="E69" s="246">
        <v>2910</v>
      </c>
      <c r="F69" s="199">
        <f t="shared" si="6"/>
        <v>1.6779374861613403</v>
      </c>
      <c r="G69" s="246">
        <v>298</v>
      </c>
      <c r="H69" s="199">
        <f t="shared" si="7"/>
        <v>0.17183002435604106</v>
      </c>
    </row>
    <row r="70" spans="1:8" ht="13.5">
      <c r="A70" s="194" t="s">
        <v>323</v>
      </c>
      <c r="B70" s="422">
        <v>6016481</v>
      </c>
      <c r="C70" s="245">
        <v>12679</v>
      </c>
      <c r="D70" s="199">
        <f t="shared" si="5"/>
        <v>2.1073780503919153</v>
      </c>
      <c r="E70" s="246">
        <v>11034</v>
      </c>
      <c r="F70" s="199">
        <f t="shared" si="6"/>
        <v>1.8339624109176111</v>
      </c>
      <c r="G70" s="246">
        <v>125</v>
      </c>
      <c r="H70" s="199">
        <f t="shared" si="7"/>
        <v>0.020776264397743466</v>
      </c>
    </row>
    <row r="71" spans="1:8" ht="13.5">
      <c r="A71" s="194" t="s">
        <v>206</v>
      </c>
      <c r="B71" s="422">
        <v>1600327</v>
      </c>
      <c r="C71" s="245">
        <v>1519</v>
      </c>
      <c r="D71" s="199">
        <f t="shared" si="5"/>
        <v>0.9491810111308502</v>
      </c>
      <c r="E71" s="246">
        <v>1644</v>
      </c>
      <c r="F71" s="199">
        <f t="shared" si="6"/>
        <v>1.0272900475965223</v>
      </c>
      <c r="G71" s="246">
        <v>55</v>
      </c>
      <c r="H71" s="199">
        <f t="shared" si="7"/>
        <v>0.034367976044895825</v>
      </c>
    </row>
    <row r="72" spans="1:8" ht="13.5">
      <c r="A72" s="194" t="s">
        <v>324</v>
      </c>
      <c r="B72" s="422">
        <v>7778995</v>
      </c>
      <c r="C72" s="245">
        <v>15538</v>
      </c>
      <c r="D72" s="199">
        <f t="shared" si="5"/>
        <v>1.9974302593072755</v>
      </c>
      <c r="E72" s="246">
        <v>8109</v>
      </c>
      <c r="F72" s="199">
        <f t="shared" si="6"/>
        <v>1.042422575152703</v>
      </c>
      <c r="G72" s="246">
        <v>573</v>
      </c>
      <c r="H72" s="199">
        <f t="shared" si="7"/>
        <v>0.07365990079695385</v>
      </c>
    </row>
    <row r="73" spans="1:8" ht="13.5">
      <c r="A73" s="194" t="s">
        <v>161</v>
      </c>
      <c r="B73" s="422">
        <v>17554329</v>
      </c>
      <c r="C73" s="245">
        <v>30968</v>
      </c>
      <c r="D73" s="199">
        <f t="shared" si="5"/>
        <v>1.7641232541557128</v>
      </c>
      <c r="E73" s="246">
        <v>22558</v>
      </c>
      <c r="F73" s="199">
        <f t="shared" si="6"/>
        <v>1.2850391490326973</v>
      </c>
      <c r="G73" s="246">
        <v>1766</v>
      </c>
      <c r="H73" s="199">
        <f t="shared" si="7"/>
        <v>0.10060196547529672</v>
      </c>
    </row>
    <row r="74" spans="1:8" ht="13.5">
      <c r="A74" s="194" t="s">
        <v>207</v>
      </c>
      <c r="B74" s="422">
        <v>3990278</v>
      </c>
      <c r="C74" s="245">
        <v>6565</v>
      </c>
      <c r="D74" s="199">
        <f t="shared" si="5"/>
        <v>1.64524877715287</v>
      </c>
      <c r="E74" s="246">
        <v>3891</v>
      </c>
      <c r="F74" s="199">
        <f t="shared" si="6"/>
        <v>0.9751200292310461</v>
      </c>
      <c r="G74" s="246">
        <v>353</v>
      </c>
      <c r="H74" s="199">
        <f t="shared" si="7"/>
        <v>0.08846501421705455</v>
      </c>
    </row>
    <row r="75" spans="1:8" ht="13.5">
      <c r="A75" s="194" t="s">
        <v>326</v>
      </c>
      <c r="B75" s="422">
        <v>994287</v>
      </c>
      <c r="C75" s="245">
        <v>2001</v>
      </c>
      <c r="D75" s="199">
        <f t="shared" si="5"/>
        <v>2.0124973976326754</v>
      </c>
      <c r="E75" s="246">
        <v>828</v>
      </c>
      <c r="F75" s="199">
        <f t="shared" si="6"/>
        <v>0.8327575438480037</v>
      </c>
      <c r="G75" s="246">
        <v>45</v>
      </c>
      <c r="H75" s="199">
        <f t="shared" si="7"/>
        <v>0.045258562165652376</v>
      </c>
    </row>
    <row r="76" spans="1:8" ht="13.5">
      <c r="A76" s="194" t="s">
        <v>327</v>
      </c>
      <c r="B76" s="422">
        <v>4050204</v>
      </c>
      <c r="C76" s="245">
        <v>7473</v>
      </c>
      <c r="D76" s="199">
        <f t="shared" si="5"/>
        <v>1.845092247205326</v>
      </c>
      <c r="E76" s="246">
        <v>940</v>
      </c>
      <c r="F76" s="199">
        <f t="shared" si="6"/>
        <v>0.23208707512016677</v>
      </c>
      <c r="G76" s="246">
        <v>289</v>
      </c>
      <c r="H76" s="199">
        <f t="shared" si="7"/>
        <v>0.07135443054226404</v>
      </c>
    </row>
    <row r="77" spans="1:8" ht="13.5">
      <c r="A77" s="194" t="s">
        <v>328</v>
      </c>
      <c r="B77" s="422">
        <v>2259393</v>
      </c>
      <c r="C77" s="245">
        <v>1882</v>
      </c>
      <c r="D77" s="199">
        <f t="shared" si="5"/>
        <v>0.8329670845222589</v>
      </c>
      <c r="E77" s="246">
        <v>913</v>
      </c>
      <c r="F77" s="199">
        <f t="shared" si="6"/>
        <v>0.4040908332459205</v>
      </c>
      <c r="G77" s="246">
        <v>197</v>
      </c>
      <c r="H77" s="199">
        <f t="shared" si="7"/>
        <v>0.08719155985700584</v>
      </c>
    </row>
    <row r="78" spans="1:8" ht="13.5">
      <c r="A78" s="194" t="s">
        <v>208</v>
      </c>
      <c r="B78" s="422">
        <v>2806531</v>
      </c>
      <c r="C78" s="245">
        <v>5391</v>
      </c>
      <c r="D78" s="199">
        <f t="shared" si="5"/>
        <v>1.9208766979591532</v>
      </c>
      <c r="E78" s="246">
        <v>6041</v>
      </c>
      <c r="F78" s="199">
        <f t="shared" si="6"/>
        <v>2.152479341934937</v>
      </c>
      <c r="G78" s="246">
        <v>45</v>
      </c>
      <c r="H78" s="199">
        <f t="shared" si="7"/>
        <v>0.016034029198323484</v>
      </c>
    </row>
    <row r="79" spans="1:8" ht="13.5">
      <c r="A79" s="194" t="s">
        <v>329</v>
      </c>
      <c r="B79" s="422">
        <v>2170460</v>
      </c>
      <c r="C79" s="245">
        <v>1980</v>
      </c>
      <c r="D79" s="199">
        <f t="shared" si="5"/>
        <v>0.9122490163375505</v>
      </c>
      <c r="E79" s="246">
        <v>999</v>
      </c>
      <c r="F79" s="199">
        <f t="shared" si="6"/>
        <v>0.46027109460667326</v>
      </c>
      <c r="G79" s="246">
        <v>107</v>
      </c>
      <c r="H79" s="199">
        <f t="shared" si="7"/>
        <v>0.04929830542834238</v>
      </c>
    </row>
    <row r="80" spans="1:8" ht="13.5">
      <c r="A80" s="91"/>
      <c r="B80" s="196"/>
      <c r="C80" s="195"/>
      <c r="D80" s="199"/>
      <c r="E80" s="195"/>
      <c r="F80" s="199"/>
      <c r="G80" s="195"/>
      <c r="H80" s="199"/>
    </row>
    <row r="81" spans="1:8" ht="13.5">
      <c r="A81" s="198" t="s">
        <v>175</v>
      </c>
      <c r="B81" s="195">
        <f>SUM(B64:B80)</f>
        <v>80523746</v>
      </c>
      <c r="C81" s="195">
        <f>SUM(C64:C80)</f>
        <v>149767</v>
      </c>
      <c r="D81" s="199">
        <f>C81/B81*1000</f>
        <v>1.859910988244387</v>
      </c>
      <c r="E81" s="195">
        <f>SUM(E64:E80)</f>
        <v>80752</v>
      </c>
      <c r="F81" s="199">
        <f>E81/B81*1000</f>
        <v>1.0028346172568774</v>
      </c>
      <c r="G81" s="195">
        <f>SUM(G64:G80)</f>
        <v>15742</v>
      </c>
      <c r="H81" s="199">
        <f>G81/B81*1000</f>
        <v>0.19549512761117696</v>
      </c>
    </row>
    <row r="83" ht="12.75">
      <c r="A83" s="193" t="s">
        <v>143</v>
      </c>
    </row>
  </sheetData>
  <sheetProtection/>
  <printOptions/>
  <pageMargins left="0.5511811023622047" right="0.5511811023622047" top="0.7874015748031497" bottom="0.7874015748031497" header="0.5118110236220472" footer="0.5118110236220472"/>
  <pageSetup horizontalDpi="4000" verticalDpi="4000" orientation="landscape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Betreuungszahlen 2006 - 2007</dc:title>
  <dc:subject>Betreuerstatistik</dc:subject>
  <dc:creator>Horst Deinert</dc:creator>
  <cp:keywords/>
  <dc:description/>
  <cp:lastModifiedBy>Bernd Seifriz-Geiger</cp:lastModifiedBy>
  <cp:lastPrinted>2010-11-14T17:52:57Z</cp:lastPrinted>
  <dcterms:created xsi:type="dcterms:W3CDTF">2006-10-03T07:56:08Z</dcterms:created>
  <dcterms:modified xsi:type="dcterms:W3CDTF">2014-05-08T13:13:48Z</dcterms:modified>
  <cp:category>Betreuung</cp:category>
  <cp:version/>
  <cp:contentType/>
  <cp:contentStatus/>
</cp:coreProperties>
</file>